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ICITAÇÃO-PC\Users\COMPARTILHAMENTO\Licitações 2021\FMMA\Pregão Presencial\Pregão 002-2021 FMMA - COLETA DE LIXO\"/>
    </mc:Choice>
  </mc:AlternateContent>
  <bookViews>
    <workbookView xWindow="0" yWindow="0" windowWidth="19200" windowHeight="11595" firstSheet="6" activeTab="8"/>
  </bookViews>
  <sheets>
    <sheet name="PLANILHA" sheetId="1" r:id="rId1"/>
    <sheet name="Dimensionamento" sheetId="2" r:id="rId2"/>
    <sheet name="CRONOGRAMA" sheetId="3" r:id="rId3"/>
    <sheet name="BDI" sheetId="4" r:id="rId4"/>
    <sheet name="dimensionamento coleta seletiva" sheetId="9" r:id="rId5"/>
    <sheet name="Considerações" sheetId="5" r:id="rId6"/>
    <sheet name="Dimensionamento frota" sheetId="6" r:id="rId7"/>
    <sheet name="Metodologia de cálculo" sheetId="7" r:id="rId8"/>
    <sheet name="COMPOSIÇÃO CAMINHÃO" sheetId="8" r:id="rId9"/>
  </sheets>
  <externalReferences>
    <externalReference r:id="rId10"/>
    <externalReference r:id="rId11"/>
  </externalReferences>
  <definedNames>
    <definedName name="_xlnm.Print_Area" localSheetId="0">PLANILHA!$A$1:$J$52</definedName>
  </definedNames>
  <calcPr calcId="181029"/>
  <extLst>
    <ext uri="GoogleSheetsCustomDataVersion1">
      <go:sheetsCustomData xmlns:go="http://customooxmlschemas.google.com/" r:id="rId12" roundtripDataSignature="AMtx7miee55tavxJicPpX6ebLsMbwHiXaw=="/>
    </ext>
  </extLst>
</workbook>
</file>

<file path=xl/calcChain.xml><?xml version="1.0" encoding="utf-8"?>
<calcChain xmlns="http://schemas.openxmlformats.org/spreadsheetml/2006/main">
  <c r="D120" i="2" l="1"/>
  <c r="D58" i="6"/>
  <c r="F24" i="1"/>
  <c r="G24" i="1" s="1"/>
  <c r="J24" i="1" s="1"/>
  <c r="X28" i="3"/>
  <c r="Z28" i="3"/>
  <c r="AB28" i="3"/>
  <c r="AD28" i="3"/>
  <c r="V28" i="3"/>
  <c r="T28" i="3"/>
  <c r="R28" i="3"/>
  <c r="P28" i="3"/>
  <c r="AD27" i="3"/>
  <c r="AB27" i="3"/>
  <c r="Z27" i="3"/>
  <c r="X27" i="3"/>
  <c r="V27" i="3"/>
  <c r="T27" i="3"/>
  <c r="R27" i="3"/>
  <c r="P27" i="3"/>
  <c r="Z26" i="3"/>
  <c r="X26" i="3"/>
  <c r="V26" i="3"/>
  <c r="T26" i="3"/>
  <c r="R26" i="3"/>
  <c r="P26" i="3"/>
  <c r="AB26" i="3"/>
  <c r="AD26" i="3"/>
  <c r="X24" i="3"/>
  <c r="Z24" i="3"/>
  <c r="AB24" i="3"/>
  <c r="AD24" i="3"/>
  <c r="V24" i="3"/>
  <c r="T24" i="3"/>
  <c r="R24" i="3"/>
  <c r="P24" i="3"/>
  <c r="D26" i="3"/>
  <c r="D27" i="3"/>
  <c r="D28" i="3"/>
  <c r="D24" i="3"/>
  <c r="N24" i="3"/>
  <c r="N26" i="3"/>
  <c r="N27" i="3"/>
  <c r="N28" i="3"/>
  <c r="L26" i="3"/>
  <c r="L27" i="3"/>
  <c r="L28" i="3"/>
  <c r="L24" i="3"/>
  <c r="J26" i="3"/>
  <c r="J27" i="3"/>
  <c r="J28" i="3"/>
  <c r="J24" i="3"/>
  <c r="H26" i="3"/>
  <c r="H27" i="3"/>
  <c r="H28" i="3"/>
  <c r="H24" i="3"/>
  <c r="F26" i="3"/>
  <c r="F27" i="3"/>
  <c r="F28" i="3"/>
  <c r="F24" i="3"/>
  <c r="G25" i="1"/>
  <c r="J25" i="1" s="1"/>
  <c r="J41" i="1"/>
  <c r="J42" i="1"/>
  <c r="J43" i="1"/>
  <c r="J44" i="1"/>
  <c r="J45" i="1" s="1"/>
  <c r="J40" i="1"/>
  <c r="J37" i="1"/>
  <c r="J36" i="1"/>
  <c r="J33" i="1"/>
  <c r="J29" i="1"/>
  <c r="J30" i="1"/>
  <c r="J31" i="1"/>
  <c r="J32" i="1"/>
  <c r="J28" i="1"/>
  <c r="J12" i="1"/>
  <c r="J13" i="1"/>
  <c r="J14" i="1"/>
  <c r="J15" i="1"/>
  <c r="J16" i="1"/>
  <c r="J17" i="1"/>
  <c r="J18" i="1"/>
  <c r="J19" i="1"/>
  <c r="J21" i="1"/>
  <c r="G11" i="1"/>
  <c r="J11" i="1" s="1"/>
  <c r="I24" i="1"/>
  <c r="I41" i="1"/>
  <c r="I42" i="1"/>
  <c r="I43" i="1"/>
  <c r="I44" i="1"/>
  <c r="I40" i="1"/>
  <c r="I37" i="1"/>
  <c r="I36" i="1"/>
  <c r="I29" i="1"/>
  <c r="I30" i="1"/>
  <c r="I31" i="1"/>
  <c r="I32" i="1"/>
  <c r="I33" i="1"/>
  <c r="I28" i="1"/>
  <c r="I25" i="1"/>
  <c r="I12" i="1"/>
  <c r="I13" i="1"/>
  <c r="I14" i="1"/>
  <c r="I15" i="1"/>
  <c r="I16" i="1"/>
  <c r="I17" i="1"/>
  <c r="I18" i="1"/>
  <c r="I19" i="1"/>
  <c r="I21" i="1"/>
  <c r="I11" i="1"/>
  <c r="G41" i="1"/>
  <c r="G42" i="1"/>
  <c r="G43" i="1"/>
  <c r="G44" i="1"/>
  <c r="G40" i="1"/>
  <c r="G37" i="1"/>
  <c r="G36" i="1"/>
  <c r="G29" i="1"/>
  <c r="G30" i="1"/>
  <c r="G31" i="1"/>
  <c r="G32" i="1"/>
  <c r="G33" i="1"/>
  <c r="G28" i="1"/>
  <c r="G12" i="1"/>
  <c r="G13" i="1"/>
  <c r="G14" i="1"/>
  <c r="G15" i="1"/>
  <c r="G16" i="1"/>
  <c r="G17" i="1"/>
  <c r="G18" i="1"/>
  <c r="G19" i="1"/>
  <c r="G20" i="1"/>
  <c r="G21" i="1"/>
  <c r="C128" i="2"/>
  <c r="C27" i="9"/>
  <c r="AA29" i="3"/>
  <c r="AA28" i="3"/>
  <c r="AA27" i="3"/>
  <c r="AA26" i="3"/>
  <c r="AA25" i="3"/>
  <c r="AA24" i="3"/>
  <c r="Y29" i="3"/>
  <c r="Y28" i="3"/>
  <c r="Y27" i="3"/>
  <c r="Y26" i="3"/>
  <c r="Y25" i="3"/>
  <c r="Y24" i="3"/>
  <c r="AC29" i="3"/>
  <c r="AC28" i="3"/>
  <c r="AC27" i="3"/>
  <c r="AC26" i="3"/>
  <c r="AC25" i="3"/>
  <c r="AC24" i="3"/>
  <c r="W29" i="3"/>
  <c r="W28" i="3"/>
  <c r="W27" i="3"/>
  <c r="W26" i="3"/>
  <c r="W25" i="3"/>
  <c r="W24" i="3"/>
  <c r="U29" i="3"/>
  <c r="U28" i="3"/>
  <c r="U27" i="3"/>
  <c r="U26" i="3"/>
  <c r="U25" i="3"/>
  <c r="U24" i="3"/>
  <c r="S29" i="3"/>
  <c r="S28" i="3"/>
  <c r="S27" i="3"/>
  <c r="S26" i="3"/>
  <c r="S25" i="3"/>
  <c r="S24" i="3"/>
  <c r="Q29" i="3"/>
  <c r="Q28" i="3"/>
  <c r="Q27" i="3"/>
  <c r="Q26" i="3"/>
  <c r="Q25" i="3"/>
  <c r="Q24" i="3"/>
  <c r="O29" i="3"/>
  <c r="O28" i="3"/>
  <c r="O27" i="3"/>
  <c r="O26" i="3"/>
  <c r="O25" i="3"/>
  <c r="O24" i="3"/>
  <c r="B15" i="9"/>
  <c r="C15" i="9" s="1"/>
  <c r="B14" i="9"/>
  <c r="C14" i="9" s="1"/>
  <c r="B13" i="9"/>
  <c r="C13" i="9" s="1"/>
  <c r="G4" i="9"/>
  <c r="D23" i="9" s="1"/>
  <c r="E23" i="9" s="1"/>
  <c r="C27" i="8"/>
  <c r="C25" i="8"/>
  <c r="C28" i="8" s="1"/>
  <c r="B18" i="8"/>
  <c r="B20" i="8" s="1"/>
  <c r="B21" i="8" s="1"/>
  <c r="C30" i="8" s="1"/>
  <c r="K12" i="8"/>
  <c r="K11" i="8"/>
  <c r="K10" i="8"/>
  <c r="K9" i="8"/>
  <c r="K13" i="8" s="1"/>
  <c r="K8" i="8"/>
  <c r="K7" i="8"/>
  <c r="J29" i="7"/>
  <c r="J28" i="7"/>
  <c r="J27" i="7"/>
  <c r="J26" i="7"/>
  <c r="J25" i="7"/>
  <c r="J24" i="7"/>
  <c r="D57" i="6"/>
  <c r="C55" i="6"/>
  <c r="C54" i="6"/>
  <c r="C53" i="6"/>
  <c r="C52" i="6"/>
  <c r="C51" i="6"/>
  <c r="K23" i="6"/>
  <c r="K35" i="6" s="1"/>
  <c r="J23" i="6"/>
  <c r="J35" i="6" s="1"/>
  <c r="K20" i="6"/>
  <c r="K32" i="6" s="1"/>
  <c r="J20" i="6"/>
  <c r="J32" i="6" s="1"/>
  <c r="M19" i="6"/>
  <c r="M20" i="6" s="1"/>
  <c r="M32" i="6" s="1"/>
  <c r="L19" i="6"/>
  <c r="L23" i="6" s="1"/>
  <c r="L35" i="6" s="1"/>
  <c r="K19" i="6"/>
  <c r="J19" i="6"/>
  <c r="M18" i="6"/>
  <c r="M24" i="6" s="1"/>
  <c r="M36" i="6" s="1"/>
  <c r="L18" i="6"/>
  <c r="L21" i="6" s="1"/>
  <c r="L33" i="6" s="1"/>
  <c r="K18" i="6"/>
  <c r="K24" i="6" s="1"/>
  <c r="K36" i="6" s="1"/>
  <c r="J18" i="6"/>
  <c r="J21" i="6" s="1"/>
  <c r="J33" i="6" s="1"/>
  <c r="J38" i="1" l="1"/>
  <c r="J34" i="1"/>
  <c r="J26" i="1"/>
  <c r="C16" i="9"/>
  <c r="B19" i="9" s="1"/>
  <c r="E19" i="9" s="1"/>
  <c r="C26" i="9" s="1"/>
  <c r="D19" i="9"/>
  <c r="C32" i="8"/>
  <c r="L25" i="6"/>
  <c r="L37" i="6" s="1"/>
  <c r="M25" i="6"/>
  <c r="M37" i="6" s="1"/>
  <c r="L20" i="6"/>
  <c r="L32" i="6" s="1"/>
  <c r="M23" i="6"/>
  <c r="M35" i="6" s="1"/>
  <c r="J24" i="6"/>
  <c r="J36" i="6" s="1"/>
  <c r="F44" i="6" s="1"/>
  <c r="E45" i="6" s="1"/>
  <c r="D46" i="6" s="1"/>
  <c r="L24" i="6"/>
  <c r="L36" i="6" s="1"/>
  <c r="M21" i="6"/>
  <c r="M33" i="6" s="1"/>
  <c r="J22" i="6"/>
  <c r="J34" i="6" s="1"/>
  <c r="J25" i="6"/>
  <c r="J37" i="6" s="1"/>
  <c r="K22" i="6"/>
  <c r="K34" i="6" s="1"/>
  <c r="K25" i="6"/>
  <c r="K37" i="6" s="1"/>
  <c r="L22" i="6"/>
  <c r="L34" i="6" s="1"/>
  <c r="M22" i="6"/>
  <c r="M34" i="6" s="1"/>
  <c r="K21" i="6"/>
  <c r="K33" i="6" s="1"/>
  <c r="D51" i="6" l="1"/>
  <c r="E51" i="6" s="1"/>
  <c r="D55" i="6"/>
  <c r="D54" i="6"/>
  <c r="E54" i="6" s="1"/>
  <c r="D53" i="6"/>
  <c r="E53" i="6" s="1"/>
  <c r="D52" i="6"/>
  <c r="E52" i="6" s="1"/>
  <c r="E55" i="6" l="1"/>
  <c r="F25" i="1" l="1"/>
  <c r="C133" i="2" l="1"/>
  <c r="B135" i="2"/>
  <c r="D135" i="2"/>
  <c r="G141" i="2"/>
  <c r="M140" i="2" s="1"/>
  <c r="B144" i="2"/>
  <c r="D144" i="2"/>
  <c r="C29" i="3"/>
  <c r="C28" i="3"/>
  <c r="C27" i="3"/>
  <c r="C26" i="3"/>
  <c r="C25" i="3"/>
  <c r="C24" i="3"/>
  <c r="H36" i="1" l="1"/>
  <c r="E109" i="2"/>
  <c r="D119" i="2" s="1"/>
  <c r="H24" i="1" l="1"/>
  <c r="H19" i="4" l="1"/>
  <c r="M29" i="3"/>
  <c r="AE29" i="3"/>
  <c r="M28" i="3"/>
  <c r="E28" i="3"/>
  <c r="M27" i="3"/>
  <c r="G27" i="3"/>
  <c r="M26" i="3"/>
  <c r="I26" i="3"/>
  <c r="M25" i="3"/>
  <c r="K25" i="3"/>
  <c r="AE24" i="3"/>
  <c r="D252" i="2"/>
  <c r="B252" i="2"/>
  <c r="M248" i="2"/>
  <c r="H43" i="1" s="1"/>
  <c r="D245" i="2"/>
  <c r="B245" i="2"/>
  <c r="I232" i="2"/>
  <c r="G232" i="2"/>
  <c r="E232" i="2"/>
  <c r="D220" i="2"/>
  <c r="B220" i="2"/>
  <c r="D215" i="2"/>
  <c r="B215" i="2"/>
  <c r="M212" i="2"/>
  <c r="H40" i="1" s="1"/>
  <c r="D209" i="2"/>
  <c r="B209" i="2"/>
  <c r="C207" i="2"/>
  <c r="D200" i="2"/>
  <c r="B200" i="2"/>
  <c r="D195" i="2"/>
  <c r="B195" i="2"/>
  <c r="C193" i="2"/>
  <c r="A193" i="2"/>
  <c r="G190" i="2"/>
  <c r="M189" i="2" s="1"/>
  <c r="H33" i="1" s="1"/>
  <c r="D183" i="2"/>
  <c r="B183" i="2"/>
  <c r="G180" i="2"/>
  <c r="M179" i="2" s="1"/>
  <c r="H32" i="1" s="1"/>
  <c r="D174" i="2"/>
  <c r="B174" i="2"/>
  <c r="G171" i="2"/>
  <c r="M170" i="2" s="1"/>
  <c r="H31" i="1" s="1"/>
  <c r="D165" i="2"/>
  <c r="B165" i="2"/>
  <c r="G160" i="2"/>
  <c r="M159" i="2" s="1"/>
  <c r="H30" i="1" s="1"/>
  <c r="D153" i="2"/>
  <c r="B153" i="2"/>
  <c r="G150" i="2"/>
  <c r="M149" i="2" s="1"/>
  <c r="H29" i="1" s="1"/>
  <c r="H28" i="1"/>
  <c r="M121" i="2"/>
  <c r="C104" i="2"/>
  <c r="C88" i="2"/>
  <c r="D83" i="2"/>
  <c r="B83" i="2"/>
  <c r="E80" i="2"/>
  <c r="D73" i="2"/>
  <c r="B73" i="2"/>
  <c r="D68" i="2"/>
  <c r="B68" i="2"/>
  <c r="D62" i="2"/>
  <c r="B62" i="2"/>
  <c r="D57" i="2"/>
  <c r="B57" i="2"/>
  <c r="K51" i="2"/>
  <c r="K50" i="2"/>
  <c r="D47" i="2"/>
  <c r="B47" i="2"/>
  <c r="K43" i="2"/>
  <c r="K42" i="2"/>
  <c r="D38" i="2"/>
  <c r="B38" i="2"/>
  <c r="K33" i="2"/>
  <c r="M34" i="2" s="1"/>
  <c r="B30" i="2"/>
  <c r="H28" i="2"/>
  <c r="G26" i="2"/>
  <c r="M26" i="2" s="1"/>
  <c r="H13" i="1" s="1"/>
  <c r="D23" i="2"/>
  <c r="B23" i="2"/>
  <c r="G20" i="2"/>
  <c r="M20" i="2" s="1"/>
  <c r="H12" i="1" s="1"/>
  <c r="D17" i="2"/>
  <c r="B17" i="2"/>
  <c r="G14" i="2"/>
  <c r="M14" i="2" s="1"/>
  <c r="D11" i="2"/>
  <c r="B11" i="2"/>
  <c r="C9" i="2"/>
  <c r="H41" i="1"/>
  <c r="H21" i="1"/>
  <c r="F80" i="2"/>
  <c r="H19" i="1"/>
  <c r="H18" i="1"/>
  <c r="H17" i="1"/>
  <c r="L36" i="2" l="1"/>
  <c r="H14" i="1" s="1"/>
  <c r="H11" i="1"/>
  <c r="K232" i="2"/>
  <c r="E236" i="2" s="1"/>
  <c r="I236" i="2" s="1"/>
  <c r="E240" i="2" s="1"/>
  <c r="I240" i="2" s="1"/>
  <c r="M240" i="2" s="1"/>
  <c r="H42" i="1" s="1"/>
  <c r="E29" i="3"/>
  <c r="K27" i="3"/>
  <c r="G29" i="3"/>
  <c r="K26" i="3"/>
  <c r="I29" i="3"/>
  <c r="G28" i="3"/>
  <c r="I27" i="3"/>
  <c r="I28" i="3"/>
  <c r="K28" i="3"/>
  <c r="M52" i="2"/>
  <c r="M54" i="2" s="1"/>
  <c r="H16" i="1" s="1"/>
  <c r="M44" i="2"/>
  <c r="G77" i="2"/>
  <c r="E24" i="3"/>
  <c r="AE25" i="3"/>
  <c r="G24" i="3"/>
  <c r="E25" i="3"/>
  <c r="AE26" i="3"/>
  <c r="I24" i="3"/>
  <c r="G25" i="3"/>
  <c r="E26" i="3"/>
  <c r="AE27" i="3"/>
  <c r="K29" i="3"/>
  <c r="K24" i="3"/>
  <c r="I25" i="3"/>
  <c r="G26" i="3"/>
  <c r="E27" i="3"/>
  <c r="AE28" i="3"/>
  <c r="M24" i="3"/>
  <c r="H15" i="1" l="1"/>
  <c r="AF27" i="3"/>
  <c r="AF25" i="3" l="1"/>
  <c r="AF28" i="3"/>
  <c r="D25" i="3" l="1"/>
  <c r="L25" i="3"/>
  <c r="H25" i="3"/>
  <c r="J25" i="3"/>
  <c r="F25" i="3"/>
  <c r="N25" i="3"/>
  <c r="AF26" i="3"/>
  <c r="E77" i="2"/>
  <c r="Z25" i="3" l="1"/>
  <c r="X25" i="3"/>
  <c r="V25" i="3"/>
  <c r="AD25" i="3"/>
  <c r="R25" i="3"/>
  <c r="P25" i="3"/>
  <c r="T25" i="3"/>
  <c r="AB25" i="3"/>
  <c r="G80" i="2"/>
  <c r="M80" i="2" s="1"/>
  <c r="H20" i="1" s="1"/>
  <c r="I20" i="1" s="1"/>
  <c r="J20" i="1" l="1"/>
  <c r="J22" i="1" s="1"/>
  <c r="J46" i="1" l="1"/>
  <c r="AF24" i="3"/>
  <c r="AF29" i="3"/>
  <c r="N29" i="3" l="1"/>
  <c r="F29" i="3"/>
  <c r="L29" i="3"/>
  <c r="H29" i="3"/>
  <c r="D29" i="3"/>
  <c r="J29" i="3"/>
</calcChain>
</file>

<file path=xl/sharedStrings.xml><?xml version="1.0" encoding="utf-8"?>
<sst xmlns="http://schemas.openxmlformats.org/spreadsheetml/2006/main" count="611" uniqueCount="365">
  <si>
    <t>ESTADO DO RIO DE JANEIRO</t>
  </si>
  <si>
    <t>PREFEITURA MUNICIPAL DE APERIBÉ</t>
  </si>
  <si>
    <t>SETOR DE ENGENHARIA/ FUNDO MUNICIPAL DE MEIO AMBIENTE</t>
  </si>
  <si>
    <t>BDI :</t>
  </si>
  <si>
    <t>23,69%</t>
  </si>
  <si>
    <t>EMOP</t>
  </si>
  <si>
    <t>PLANILHA ORÇAMENTÁRIA DE RESÍDUOS SÓLIDOS NO MUNÍCIPIO DE APERIBÉ</t>
  </si>
  <si>
    <t>ITEM</t>
  </si>
  <si>
    <t>CÓDIGO</t>
  </si>
  <si>
    <t>MEMÓRIA DE CÁLCULO DE RESÍDUOS SÓLIDOS NO MUNÍCIPIO DE APERIBÉ</t>
  </si>
  <si>
    <t>DESCRIÇÃO</t>
  </si>
  <si>
    <t>CRONOGRAMA FÍSICO - FINANCEIRO DE RESÍDUOS SÓLIDOS NO MUNÍCIPIO DE APERIBÉ</t>
  </si>
  <si>
    <t>UN</t>
  </si>
  <si>
    <t>PREÇO UNITÁRIO SEM BDI</t>
  </si>
  <si>
    <t>DESCRIÇÃO DO ITEM</t>
  </si>
  <si>
    <t>PREÇO UNITÁRIO C/ BDI</t>
  </si>
  <si>
    <t>QTD MENSAL</t>
  </si>
  <si>
    <t>1º MÊS</t>
  </si>
  <si>
    <t>ANUAL COM BDI</t>
  </si>
  <si>
    <t>2º MÊS</t>
  </si>
  <si>
    <t>3º MÊS</t>
  </si>
  <si>
    <t>4º MÊS</t>
  </si>
  <si>
    <t>5º MÊS</t>
  </si>
  <si>
    <t>6º MÊS</t>
  </si>
  <si>
    <t>TOTAL</t>
  </si>
  <si>
    <t>QUANT</t>
  </si>
  <si>
    <t xml:space="preserve"> VALOR TOTAL</t>
  </si>
  <si>
    <t>%</t>
  </si>
  <si>
    <t>VALOR</t>
  </si>
  <si>
    <t>ADMINISTRAÇÃO LOCAL</t>
  </si>
  <si>
    <t>ADMINISTRAÇÃO CENTRAL</t>
  </si>
  <si>
    <t>1.1</t>
  </si>
  <si>
    <t xml:space="preserve">19.004.0046-2               </t>
  </si>
  <si>
    <t>19.004.0046-C</t>
  </si>
  <si>
    <t xml:space="preserve">CAMIONETE TIPO PICK-UP,COM CABINE SIMPLES E CACAMBA,TIPO LEVE,MOTOR BICOMBUSTIVEL (GASOLINA E ALCOOL) DE 1,6 LITROS,INCLUSIVE MOTORISTA
</t>
  </si>
  <si>
    <t xml:space="preserve">H </t>
  </si>
  <si>
    <t>HORAS MENSAIS</t>
  </si>
  <si>
    <t>COLETA REGULAR DE RESÍDUOS SÓLIDOS URBANOS</t>
  </si>
  <si>
    <t>1.2</t>
  </si>
  <si>
    <t xml:space="preserve">19.004.0046-3                </t>
  </si>
  <si>
    <t>19.004.0046-E</t>
  </si>
  <si>
    <t>% PRODUTIVO</t>
  </si>
  <si>
    <t>RETIRADA DE ENTULHOS E DEMAIS RESÍDUOS INÉRTES</t>
  </si>
  <si>
    <t>x</t>
  </si>
  <si>
    <t>1.3</t>
  </si>
  <si>
    <t xml:space="preserve">19.004.0046-4   </t>
  </si>
  <si>
    <t>CAMIONETE TIPO PICK-UP,COM CABINE SIMPLES E CACAMBA,TIPO LEVE,MOTOR BICOMBUSTIVEL (GASOLINA E ALCOOL) DE 1,6 LITROS,INCLUSIVE MOTORISTA</t>
  </si>
  <si>
    <t>TRANSBORDO E TRANSPORTE AO DESTINO DO RSU E DO MATERIAL PROVENIENTE DE REMOÇÃO ( ENTULHOS, MATERIAL, VARRIÇÃO, PODA, ETC...)</t>
  </si>
  <si>
    <t>H</t>
  </si>
  <si>
    <t>1.4</t>
  </si>
  <si>
    <t>19.004.0040-E</t>
  </si>
  <si>
    <t>MAO-DE-OBRA DE ARQUITETO OU ENGENHEIRO COORDENADOR,PARA SERVICOS DE CONSULTORIA DE ENGENHARIA E ARQUITETURA,INCLUSIVE ENCARGOS SOCIAIS</t>
  </si>
  <si>
    <t>1.5</t>
  </si>
  <si>
    <t>MAO-DE-OBRA DE ARQUITETO OU ENGENHEIRO JUNIOR,PARA SERVICOS DE CONSULTORIA DE ENGENHARIA E ARQUITETURA,INCLUSIVE ENCARGOS SOCIAIS</t>
  </si>
  <si>
    <t>VARRIÇÃO, CAPINA, PODA, LIMPEZA E MANUTENÇÃO DE PRAÇAS, JARDINS E MARGENS DE CÓRREGOS</t>
  </si>
  <si>
    <t>1.6</t>
  </si>
  <si>
    <t>MAO-DE-OBRA DE TECNICO ESPECIALIZADO,PARA SERVICOS DE CONSULTORIA DE ENGENHARIA E ARQUITETURA,INCLUSIVE ENCARGOS SOCIAIS</t>
  </si>
  <si>
    <t>1.7</t>
  </si>
  <si>
    <t>05.105.0169-0</t>
  </si>
  <si>
    <t xml:space="preserve">MAO-DE-OBRA DE TECNICO DE SEGURANCA DO TRABALHO,INCLUSIVE ENCARGOS SOCIAIS                                              </t>
  </si>
  <si>
    <t>MES</t>
  </si>
  <si>
    <t>TOTAL DO ACUMULADO</t>
  </si>
  <si>
    <t>1.8</t>
  </si>
  <si>
    <t xml:space="preserve">05.105.0126-0                                       </t>
  </si>
  <si>
    <t xml:space="preserve">MAO-DE-OBRA DE FEITOR (ENCARREGADO DE TURMA),INCLUSIVE ENCARGOS </t>
  </si>
  <si>
    <t>1.9</t>
  </si>
  <si>
    <t xml:space="preserve">05.105.0136-0                                                  </t>
  </si>
  <si>
    <t xml:space="preserve">MAO-DE-OBRA DE SECRETARIA,INCLUSIVE ENCARGOS SOCIAIS                                                                    </t>
  </si>
  <si>
    <t>1.10</t>
  </si>
  <si>
    <t xml:space="preserve">05.100.0900-0           </t>
  </si>
  <si>
    <t>UNIDADE REF.P/COMPL.ADM LOCAL,CONSID:CONSUMO AGUA,TEL.ENERGIA ELETRICA,MAT.LIMPEZA E ESCRITORIO,COMPUTADORES,LICENCA OBRA,MOVEIS E UTENSILIOS,AR COND.BEBEDOURO,ART,RRT,FOTOGRAFIAS UNIFORMES,DIARIAS,EXAMES ADMISSIONAIS PERIODICOS E DEMISSIONAIS,CURSO CAPACITACAO/TREINAMENTO E ITENS COMPLEMENTEM AS DESP.NECESS.EXCL.DESPESAS SUBSIDIOS ALIM.E TRANSPORTE PESSOAL</t>
  </si>
  <si>
    <t>UR</t>
  </si>
  <si>
    <t>1.11</t>
  </si>
  <si>
    <t xml:space="preserve">05.105.0100-0                                                 </t>
  </si>
  <si>
    <t xml:space="preserve">MAO-DE-OBRA DE VIGIA,INCLUSIVE ENCARGOS SOCIAIS                                                                         </t>
  </si>
  <si>
    <t>SUBTOTAL</t>
  </si>
  <si>
    <t>DIAS</t>
  </si>
  <si>
    <t>HORAS</t>
  </si>
  <si>
    <t>SEMANAS</t>
  </si>
  <si>
    <t>01 ENGENHEIRO COORDENADOR</t>
  </si>
  <si>
    <t>2.1</t>
  </si>
  <si>
    <t>COLETA RSU</t>
  </si>
  <si>
    <t>05.105.0115-A</t>
  </si>
  <si>
    <t>COLETA RESÍDUOS SÓLIDOS URBANOS EM CAMINHÃO COMPACTADOR DE 12M³ COMPREENDENDO M.O. COLETOR,  M.O DE MOTORISTA, INCLUSE TODOS ENCARGOS SOCIAS.</t>
  </si>
  <si>
    <t>=</t>
  </si>
  <si>
    <t>T</t>
  </si>
  <si>
    <t>H/MÊS</t>
  </si>
  <si>
    <t xml:space="preserve">COMPOSIÇÃO   DO   B.D.I   </t>
  </si>
  <si>
    <t>Administração Central</t>
  </si>
  <si>
    <t>01 ENGENHEIRO FLORESTAL/ AGRONOMO</t>
  </si>
  <si>
    <t>AC</t>
  </si>
  <si>
    <t>01 ENGENHEIRO ELETRECISTA</t>
  </si>
  <si>
    <t>Seguros/Riscos/Garantias</t>
  </si>
  <si>
    <t>RETIRADA DE ENTULHO E DEMAIS RESÍDUOS INÉRTES</t>
  </si>
  <si>
    <t>SRG</t>
  </si>
  <si>
    <t>3.1</t>
  </si>
  <si>
    <t xml:space="preserve">19.004.0016-2          </t>
  </si>
  <si>
    <t>CAMINHAO BASCULANTE DO TIPO MEDIO-PESADO,TRUCADO,CAPACIDADE DE 12,00M3,INCLUSIVE MOTORISTA</t>
  </si>
  <si>
    <t>Lucro</t>
  </si>
  <si>
    <t>L</t>
  </si>
  <si>
    <t>Despesas Financeiras</t>
  </si>
  <si>
    <t>DF</t>
  </si>
  <si>
    <t>Tributos - ISS</t>
  </si>
  <si>
    <t>01 TÉCNICO FLORESTAL/ AGRICOLA</t>
  </si>
  <si>
    <t>CPRB</t>
  </si>
  <si>
    <t>3.2</t>
  </si>
  <si>
    <t xml:space="preserve">19.004.0016-3    </t>
  </si>
  <si>
    <t xml:space="preserve">CAMINHAO BASCULANTE DO TIPO MEDIO-PESADO,TRUCADO,CAPACIDADE DE 12,00M3,INCLUSIVE MOTORISTA </t>
  </si>
  <si>
    <t>01 TÉCNICO  ELETRECISTA</t>
  </si>
  <si>
    <t>3.3</t>
  </si>
  <si>
    <t xml:space="preserve">19.004.0016-4     </t>
  </si>
  <si>
    <t xml:space="preserve">CAMINHAO BASCULANTE DO TIPO MEDIO-PESADO,TRUCADO,CAPACIDADE DE 12,00M3,INCLUSIVE MOTORISTA                              </t>
  </si>
  <si>
    <t>Tributos - PIS/COFINS</t>
  </si>
  <si>
    <t>3.4</t>
  </si>
  <si>
    <t xml:space="preserve">19.005.0028-2             </t>
  </si>
  <si>
    <t>RETROESCAVADEIRA, COM PESO OPERACIONAL EM TORNO DE 7T, MOTORDIESEL EM TORNO DE 75CV, CAPACIDADE APROXIMADA DA CACAMBA DE 0,76M3, PROFUNDIDADE DE ESCAVACAO MAXIMA DE 4,00M, INCLUSIVEOPERADOR</t>
  </si>
  <si>
    <t>Fórmula para o cálculo do BDI:</t>
  </si>
  <si>
    <t>3.5</t>
  </si>
  <si>
    <t xml:space="preserve">19.005.0028-3    </t>
  </si>
  <si>
    <t>{[(1+AC+SRG) x (1+L) x (1+DF)] / (1-T)} -1</t>
  </si>
  <si>
    <t>QUANTIDADE</t>
  </si>
  <si>
    <t>3.6</t>
  </si>
  <si>
    <t xml:space="preserve">19.005.0028-4     </t>
  </si>
  <si>
    <t>RETROESCAVADEIRA, COM PESO OPERACIONAL EM TORNO DE 7T, MOTOR DIESEL EM TORNO DE 75CV, CAPACIDADE APROXIMADA DA CACAMBA DE 0,76M3, PROFUNDIDADE DE ESCAVACAO MAXIMA DE 4,00M, INCLUSIVE OPERADOR</t>
  </si>
  <si>
    <t>Resultado do cálculo do BDI:</t>
  </si>
  <si>
    <t>MÊS</t>
  </si>
  <si>
    <t>TRANSBORDO  E TRANSPORTE AO DESTINO DO RSU E DO MATERIAL PROVENIENTE DE REMOÇÃO ( ENTULHOS, MATERIAL, VARRIÇÃO, PODA, ETC...)</t>
  </si>
  <si>
    <t>Composição do BDI - Benefícios e Despesas Indiretas</t>
  </si>
  <si>
    <t>4.1</t>
  </si>
  <si>
    <r>
      <t>RETIRADA DE ENTULHO DE OBRA COM CACAMBA "ROLL-ON/ROLL-OFF",COM CAPACIDADE APROXIMADA DE 35M3,INCLUSIVE CARREGAMENTO,TRANSPORTE E DESCARREGAMENTO</t>
    </r>
    <r>
      <rPr>
        <sz val="8"/>
        <color theme="1"/>
        <rFont val="Arial"/>
        <family val="2"/>
      </rPr>
      <t>.CUSTO POR UNIDADE DE CACAMBA</t>
    </r>
  </si>
  <si>
    <t xml:space="preserve">UN    </t>
  </si>
  <si>
    <t>4.2</t>
  </si>
  <si>
    <t xml:space="preserve">04.014.0095-0                                                    </t>
  </si>
  <si>
    <r>
      <t>RETIRADA DE ENTULHO DE OBRA COM CACAMBA DE ACO TIPO CONTAINER COM 5M3 DE CAPACIDADE,INCLUSIVE CARREGAMENTO,TRANSPORTE E DESCARREGAMENTO.</t>
    </r>
    <r>
      <rPr>
        <sz val="8"/>
        <color theme="1"/>
        <rFont val="Arial"/>
        <family val="2"/>
      </rPr>
      <t xml:space="preserve">CUSTO POR UNIDADE DE CACAMBA </t>
    </r>
  </si>
  <si>
    <t>ADMINISTRAÇÃO</t>
  </si>
  <si>
    <t>VALOR DO ITEM</t>
  </si>
  <si>
    <t>5.1</t>
  </si>
  <si>
    <t xml:space="preserve">20.012.0003-0                                           </t>
  </si>
  <si>
    <t xml:space="preserve">CAPINA MANUAL EM SERVICOS RODOVIARIOS                                                                                   </t>
  </si>
  <si>
    <t>M2</t>
  </si>
  <si>
    <t>UNID.</t>
  </si>
  <si>
    <t>5.2</t>
  </si>
  <si>
    <t xml:space="preserve">22.016.0010-0                                                     </t>
  </si>
  <si>
    <t xml:space="preserve">ROCADO DE VEGETACAO COM ROCADEIRA COSTAL MOTORIZADA                                                                     </t>
  </si>
  <si>
    <t>HA</t>
  </si>
  <si>
    <t xml:space="preserve">PREÇO </t>
  </si>
  <si>
    <t>QTD</t>
  </si>
  <si>
    <t>5.3</t>
  </si>
  <si>
    <t xml:space="preserve">09.005.0025-0                                                    </t>
  </si>
  <si>
    <t xml:space="preserve">VARREDURA EM SUPERFICIES CIMENTADAS OU ASFALTADAS(104 VEZES POR ANO)                                                    </t>
  </si>
  <si>
    <t xml:space="preserve">HA  </t>
  </si>
  <si>
    <t>5.4</t>
  </si>
  <si>
    <t xml:space="preserve">20.105.0005-0                                                       </t>
  </si>
  <si>
    <t xml:space="preserve">PINTURA DE MEIO-FIO COM CAL,COM UMA DEMAO                                                                               </t>
  </si>
  <si>
    <t xml:space="preserve">M </t>
  </si>
  <si>
    <t>5.5</t>
  </si>
  <si>
    <t xml:space="preserve">09.005.0115-0                                                     </t>
  </si>
  <si>
    <t xml:space="preserve">PODA DE ARVORES,LIMPEZA DE GALHOS SECOS E RETIRADA DE PARASITAS                                                         </t>
  </si>
  <si>
    <t>y=0,000154x+0,805441</t>
  </si>
  <si>
    <t>x=população total (mill habitante)</t>
  </si>
  <si>
    <t>y = Coleta de RSU (Kg/hab/dia)</t>
  </si>
  <si>
    <t>y</t>
  </si>
  <si>
    <t>RSU MENSAL(T)</t>
  </si>
  <si>
    <t>Aproximadamente</t>
  </si>
  <si>
    <t>Fonte: Abrelpe - Panorama dos Resísduos Sólidos no Brasil - 2017</t>
  </si>
  <si>
    <t>DIMENSIONAMENTO DA FROTA NECESSÁRIA PARA COLETA DE RESÍDUOS SÓLIDOS(FUNASA)</t>
  </si>
  <si>
    <t xml:space="preserve"> </t>
  </si>
  <si>
    <t>RSU POR MÊS(T)</t>
  </si>
  <si>
    <t>CUSTO  DE RSU/TONELADA</t>
  </si>
  <si>
    <t>ESTIMATIVA DE PRODUÇÃO MENSAL DE ENTULHOS, MATEIRAL PROVENIENTES DE LIMPEZAS DE GALERIAS, TERRAS DA VARRIÇÃO E BARRO.</t>
  </si>
  <si>
    <t>DIVERSOS LOCAIS DO MUNICIPIO</t>
  </si>
  <si>
    <t>% IMPRODUTIVO</t>
  </si>
  <si>
    <t>% IMPRODUTIVO DESLIGADO</t>
  </si>
  <si>
    <t>UND</t>
  </si>
  <si>
    <t>Considerando a necessidade de  se ter um local para depositar o  RCC e os Inertes no transbordo, fica estimado o quantitativo de ate 20 caçambas mensais</t>
  </si>
  <si>
    <t>EXTENSÃO</t>
  </si>
  <si>
    <t>LARGURA</t>
  </si>
  <si>
    <t>LADOS</t>
  </si>
  <si>
    <t>ÁREA CAPINA MENSAL</t>
  </si>
  <si>
    <t>M²</t>
  </si>
  <si>
    <t>ROÇADA MENSAL</t>
  </si>
  <si>
    <t>Margens de córregos, praças e jardins e acostamentos</t>
  </si>
  <si>
    <t>HÁ</t>
  </si>
  <si>
    <t>EXTENSÃO DAS RUAS</t>
  </si>
  <si>
    <t>LARGURA FAIXA DE VARRIÇÃO</t>
  </si>
  <si>
    <t>LADOS VARRIÇÃO</t>
  </si>
  <si>
    <t>ÁREA</t>
  </si>
  <si>
    <t>ÁREA VARRIÇÃO DIÁRIA</t>
  </si>
  <si>
    <t xml:space="preserve">ÁREA </t>
  </si>
  <si>
    <t>REPETIÇÃO NO MÊS</t>
  </si>
  <si>
    <t>COEFICIENTE</t>
  </si>
  <si>
    <t>ÁREA MENSAL</t>
  </si>
  <si>
    <t>/</t>
  </si>
  <si>
    <t>SARJETAS</t>
  </si>
  <si>
    <t>EXTENSÃO VIAS COM SARJETAS</t>
  </si>
  <si>
    <t>M</t>
  </si>
  <si>
    <t>Frenquente a cada 4 meses</t>
  </si>
  <si>
    <t>Número de árvores a serem cortadas dentro do mês</t>
  </si>
  <si>
    <t>TC 05.15.0050 (/) SCO</t>
  </si>
  <si>
    <t>PELO HISTÓRICO DE RSU MENSAL PODE-SE ESTIMAR (T)</t>
  </si>
  <si>
    <t xml:space="preserve"> Dimensionamento do caminhão compactador em anexo e calculo de RSU/TONELADA</t>
  </si>
  <si>
    <t>estimando 32 viagens mensais</t>
  </si>
  <si>
    <t>2.2</t>
  </si>
  <si>
    <t>COLETA SELETIVA</t>
  </si>
  <si>
    <t xml:space="preserve">COLETA SELETIVA DE RESIDUOS </t>
  </si>
  <si>
    <t>CUSTO POR HORA</t>
  </si>
  <si>
    <t xml:space="preserve"> dimensionamento em anexo</t>
  </si>
  <si>
    <t>COEFICIENTE NO MÊS</t>
  </si>
  <si>
    <t>CONSIDERRANDO 1 MÊS 176 HORAS DE SERVIÇO</t>
  </si>
  <si>
    <t>01.050.0714-0</t>
  </si>
  <si>
    <t>01.050.0713-0</t>
  </si>
  <si>
    <t>01.050.0710-0</t>
  </si>
  <si>
    <t>MARÇO/21</t>
  </si>
  <si>
    <t>DIMENSIONAMENTO DA FROTA NECESSÁRIA PARA COLETA DE RESÍDUOS SÓLIDOS</t>
  </si>
  <si>
    <t>Dados de entrada -  Preencher as células vermelhas</t>
  </si>
  <si>
    <t>P</t>
  </si>
  <si>
    <t>População total do município (IBGE 2018)</t>
  </si>
  <si>
    <t>População a ser atendida pela frota</t>
  </si>
  <si>
    <t>Preencher com a população que será beneficiada pela coleta de resíduos sólidos realizada pelos veículos solicitados</t>
  </si>
  <si>
    <t>Extensão total das ruas do município (km)</t>
  </si>
  <si>
    <t>Preencher com a extensão total das ruas do município que são e/ou devem ser atendidas pela coleta de Resíduos Sólidos</t>
  </si>
  <si>
    <t>Extensão total das ruas a serem atendidas pela frota (km)</t>
  </si>
  <si>
    <t>Preencher com a extensão das ruas do município que serão atendidas pela frota de veículos solicitada.</t>
  </si>
  <si>
    <t>D</t>
  </si>
  <si>
    <t>Distância média em Km do ponto de inicio da coleta até o local de descarga (km)</t>
  </si>
  <si>
    <t xml:space="preserve">Preencher com a Km média percorrida pela frota atual em uma "viagem" de coleta e descarga do veículo </t>
  </si>
  <si>
    <t>J</t>
  </si>
  <si>
    <t xml:space="preserve">Quantidade diária de horas de serviço de cada veículo (h) </t>
  </si>
  <si>
    <t xml:space="preserve">Preencher com a quantidade de horas diária prevista para o trabalho do veículo (8 hrs, 6 hrs, 4 hrs) </t>
  </si>
  <si>
    <t xml:space="preserve">Área a ser atendida com coleta </t>
  </si>
  <si>
    <t xml:space="preserve"> Área Total do Município</t>
  </si>
  <si>
    <t xml:space="preserve"> Área Parcial do Município</t>
  </si>
  <si>
    <t>Frequencia de coleta de resíduos sólidos</t>
  </si>
  <si>
    <t>Todo dia</t>
  </si>
  <si>
    <t>Dias alternados</t>
  </si>
  <si>
    <t>Q1</t>
  </si>
  <si>
    <t>Quantidade diária de resíduo a ser coletado pelo veículo (s) solicitado (s)  (ton/dia)</t>
  </si>
  <si>
    <t>TV</t>
  </si>
  <si>
    <t>Tempo gasto, por viagem, com o transporte do local de coleta ao local de destinação final dos resíduos (h)</t>
  </si>
  <si>
    <t>NV</t>
  </si>
  <si>
    <t>Número de viagens diárias possíveis por veículo caminhão caçamba 6 m³ (und)</t>
  </si>
  <si>
    <t>Número de viagens diárias possíveis por veículo caminhão caçamba 10 m³ (und)</t>
  </si>
  <si>
    <t>Número de viagens diárias possíveis por veículo caminhão caçamba 12 m³ (und)</t>
  </si>
  <si>
    <t>Número de viagens diárias possíveis por veículo caminhão compactador 6 m³ (und)</t>
  </si>
  <si>
    <t>Número de viagens diárias possíveis por veículo caminhão compactador 12 m³ (und)</t>
  </si>
  <si>
    <t>Número de viagens diárias possíveis por veículo caminhão compactador 15 m³ (und)</t>
  </si>
  <si>
    <t>Resultado do Cálculo de Frota para 5 opções de veículos - Definir veículo mais adequado considerando as especificidades locais.</t>
  </si>
  <si>
    <t>F</t>
  </si>
  <si>
    <t xml:space="preserve">Frota (em número de veículos) para coleta de resíduos caminhão caçamba 6 m³ </t>
  </si>
  <si>
    <t xml:space="preserve">Frota  (em número de veículos) para coleta de resíduos caminhão caçamba 10 m³ </t>
  </si>
  <si>
    <t xml:space="preserve">Frota  (em número de veículos) para coleta de resíduos caminhão caçamba 12 m³ </t>
  </si>
  <si>
    <t xml:space="preserve">Frota (em número de veículos)  para coleta de resíduos caminhão compactador 6 m³ </t>
  </si>
  <si>
    <t xml:space="preserve">Frota  (em número de veículos) para coleta de resíduos caminhão compactador 12 m³ </t>
  </si>
  <si>
    <t xml:space="preserve">Frota  (em número de veículos) para coleta de resíduos caminhão compactador 15 m³ </t>
  </si>
  <si>
    <t>CONSIDERANDO 12 M³ COMPACTADO - COLETA DIARIA</t>
  </si>
  <si>
    <t>Convertendo em horas obtemos:</t>
  </si>
  <si>
    <t>Qtd Veiculos</t>
  </si>
  <si>
    <t>h / dia</t>
  </si>
  <si>
    <t>dias</t>
  </si>
  <si>
    <t>H E =</t>
  </si>
  <si>
    <t>CONSIDERANDO NUMERO DE VEICULOS  F=</t>
  </si>
  <si>
    <t>mão de obra</t>
  </si>
  <si>
    <t>custo /hora</t>
  </si>
  <si>
    <t>horas de serviço</t>
  </si>
  <si>
    <t>custo mensal</t>
  </si>
  <si>
    <t xml:space="preserve">motorista </t>
  </si>
  <si>
    <t>coletor 1</t>
  </si>
  <si>
    <t>coletor  2</t>
  </si>
  <si>
    <t>caminhão compac.</t>
  </si>
  <si>
    <t>Descrição dos Funcionarios</t>
  </si>
  <si>
    <t xml:space="preserve">Coletores </t>
  </si>
  <si>
    <t>MAO-DE-OBRA DE SERVENTE PARA SERVICOS DECONSERVACAO, INCLUSIVE ENCARGOS SOCIAIS</t>
  </si>
  <si>
    <t>Motorista</t>
  </si>
  <si>
    <t>MAO-DE-OBRA DE MOTORISTA DE CAMINHAO E CARRETA, INCLUSIVE ENCARGOS SOCIAIS</t>
  </si>
  <si>
    <t>METODOLOGIA DE CÁLCULO</t>
  </si>
  <si>
    <t>Cálculo da quantidade diária de resíduo a ser coletado</t>
  </si>
  <si>
    <t>População Urbana onde existe serviço de coleta de resíduo regular (hab) - 2020</t>
  </si>
  <si>
    <t>G</t>
  </si>
  <si>
    <t>Estimativa da quantidade diária gerada de resíduo por habitante (kg/hab/dia)</t>
  </si>
  <si>
    <t>Cálculo do tempo gasto, por viagem, com o transporte do local de coleta ao local de destinação final dos resíduos</t>
  </si>
  <si>
    <t>Distância do ponto de inicio da coleta até o local de descarga (km)</t>
  </si>
  <si>
    <t>Vt</t>
  </si>
  <si>
    <t>Velocidade média desenvolvida até o local de descarga (km/h)</t>
  </si>
  <si>
    <t>T1</t>
  </si>
  <si>
    <t>Tempo gasto com o acesso, a pesagem, a descarga do resíduo e a saída do local de destinação (h)</t>
  </si>
  <si>
    <t>Cálculo da capacidade de carga por viagem</t>
  </si>
  <si>
    <t>d</t>
  </si>
  <si>
    <t>Densidade aparente do lixo residencial (ton/m³)</t>
  </si>
  <si>
    <t>k</t>
  </si>
  <si>
    <t>Coeficiente de compactação de resíduo propiciada pelo tipo de caminhão (caçamba)</t>
  </si>
  <si>
    <t>Coeficiente de compactação de resíduo propiciada pelo tipo de caminhão (compactador)</t>
  </si>
  <si>
    <t>c</t>
  </si>
  <si>
    <t>Capacidade de carga por viagem caminhão caçamba 6 m³ (ton)</t>
  </si>
  <si>
    <t>Capacidade de carga por viagem caminhão caçamba 10 m³ (ton)</t>
  </si>
  <si>
    <t>Capacidade de carga por viagem caminhão caçamba 12 m³ (ton)</t>
  </si>
  <si>
    <t>Capacidade de carga por viagem caminhão compactador 6 m³ (ton)</t>
  </si>
  <si>
    <t>Capacidade de carga por viagem caminhão compactador 12 m³ (ton)</t>
  </si>
  <si>
    <t>Capacidade de carga por viagem caminhão compactador 15 m³ (ton)</t>
  </si>
  <si>
    <t>Cálculo do número de viagens diárias possíveis por veículo</t>
  </si>
  <si>
    <t>VC</t>
  </si>
  <si>
    <t>Velocidade média de coleta (km/h)</t>
  </si>
  <si>
    <t>Quantidade de horas de serviço (h)</t>
  </si>
  <si>
    <t>Extensão total das ruas a serem atendidas pelo sistema (km)</t>
  </si>
  <si>
    <t>CÁLCULO DA FROTA NECESSÁRIA PARA COLETA DE RESÍDUOS SÓLIDOS</t>
  </si>
  <si>
    <t>K</t>
  </si>
  <si>
    <t>Número de veículos reservas (10%)</t>
  </si>
  <si>
    <t>FROTA NECESSÁRIA PARA COLETA DE RESÍDUOS SÓLIDOS</t>
  </si>
  <si>
    <t>COMPOSIÇÃO CAMINHÃO COMPACTADOR</t>
  </si>
  <si>
    <t>CAMINHAO TOCO, PESO BRUTO TOTAL 16000 KG</t>
  </si>
  <si>
    <t>insumo</t>
  </si>
  <si>
    <t>Descricao</t>
  </si>
  <si>
    <t xml:space="preserve">Unid.         </t>
  </si>
  <si>
    <t xml:space="preserve">Quant. </t>
  </si>
  <si>
    <t>percentual</t>
  </si>
  <si>
    <t>preço( unitario)</t>
  </si>
  <si>
    <t>total</t>
  </si>
  <si>
    <t>OLEO DIESEL COMBUSTIVEL COMUM, NA BOMBA</t>
  </si>
  <si>
    <t xml:space="preserve">L </t>
  </si>
  <si>
    <t>OLEO LUBRIFICANTE MINERAL MULTIVISCOSO,CLASSIFICACAO API CG-4, GRAU SAE 20W-40</t>
  </si>
  <si>
    <t>GRAXA COMUM P/LUBRIFICACAO DE CHASSIS, E M TAMBORES DE 170KG</t>
  </si>
  <si>
    <t>kg</t>
  </si>
  <si>
    <t>CONJUNTO DE 06 PNEUS DIAGONAIS DE TRACAO , 9.00-20, 14 LONAS, DESENVOLVIDO PARA U</t>
  </si>
  <si>
    <t xml:space="preserve">UN </t>
  </si>
  <si>
    <t xml:space="preserve">SINAPI(37766) </t>
  </si>
  <si>
    <t>CAMINHAO TOCO, PESO BRUTO TOTAL 16000 KG, CARGA UTIL MAXIMA 11030 KG</t>
  </si>
  <si>
    <t>UM</t>
  </si>
  <si>
    <t xml:space="preserve">MAO-DE-OBRA DE MOTORISTA DE CAMINHAO E CARRETA, INCLUSIVE ENCARGOS SOCIAIS DESONERADOS                 </t>
  </si>
  <si>
    <t>COMPACTADOR</t>
  </si>
  <si>
    <t>Depreciação(D)</t>
  </si>
  <si>
    <t>valor de aquisição(VA) - cotação</t>
  </si>
  <si>
    <t>DEPRECIAÇAO</t>
  </si>
  <si>
    <t>valor residual (VR)</t>
  </si>
  <si>
    <r>
      <t>D</t>
    </r>
    <r>
      <rPr>
        <b/>
        <sz val="12"/>
        <rFont val="Arial"/>
        <family val="2"/>
      </rPr>
      <t>=(VA-VR)/VU</t>
    </r>
  </si>
  <si>
    <t xml:space="preserve"> vida util (VU)</t>
  </si>
  <si>
    <t>Depreciação(reais por mês)</t>
  </si>
  <si>
    <t>custo por hora</t>
  </si>
  <si>
    <r>
      <t>VR</t>
    </r>
    <r>
      <rPr>
        <b/>
        <sz val="12"/>
        <rFont val="Arial"/>
        <family val="2"/>
      </rPr>
      <t>=VAX0,3</t>
    </r>
  </si>
  <si>
    <t>manutenção horaria</t>
  </si>
  <si>
    <t>k = Custo de manutenção - coeficiente único</t>
  </si>
  <si>
    <t>Vo = valor de aquisição (R$);</t>
  </si>
  <si>
    <t>n = vida útil em anos;</t>
  </si>
  <si>
    <t>a = número de horas de utilização por ano.</t>
  </si>
  <si>
    <t>Mh = manutenção horária (R$/h);</t>
  </si>
  <si>
    <t>CUSTO DO COMPACTADOR</t>
  </si>
  <si>
    <t>DIMENSIONAMENTO DA COLETA SELETIVA</t>
  </si>
  <si>
    <t>SEMANA</t>
  </si>
  <si>
    <t>horas</t>
  </si>
  <si>
    <t>CAMINHAO BASCULANTE DO TIPO MEDIO PESADO,TRUCADO,CAPACIDADE DE 12,00M3,INCLUSIVE MOTORISTA</t>
  </si>
  <si>
    <t xml:space="preserve">produtivo </t>
  </si>
  <si>
    <t>improd. Motor ligado</t>
  </si>
  <si>
    <t>improd. Motor desligado</t>
  </si>
  <si>
    <t>CUSTO DE VEICULO  PARA COLETA SELETIVA</t>
  </si>
  <si>
    <t>VEICULO + MOTORISTA</t>
  </si>
  <si>
    <t>CUSTO DE MAO DE OBRA</t>
  </si>
  <si>
    <t>SERVIÇO DE COLETA SELETIVA</t>
  </si>
  <si>
    <t>março/20</t>
  </si>
  <si>
    <t>7º MÊS</t>
  </si>
  <si>
    <t>8º MÊS</t>
  </si>
  <si>
    <t>9º MÊS</t>
  </si>
  <si>
    <t>10º MÊS</t>
  </si>
  <si>
    <t>11º MÊS</t>
  </si>
  <si>
    <t>12º MÊS</t>
  </si>
  <si>
    <t>março/21</t>
  </si>
  <si>
    <t/>
  </si>
  <si>
    <t>CUSTO DO CAMINHÃO COMPACDOR R$/H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</si>
</sst>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&quot;R$&quot;\ * #,##0.00_-;\-&quot;R$&quot;\ * #,##0.00_-;_-&quot;R$&quot;\ * &quot;-&quot;??_-;_-@_-"/>
    <numFmt numFmtId="165" formatCode="_-* #,##0.00_-;\-* #,##0.00_-;_-* &quot;-&quot;??_-;_-@"/>
    <numFmt numFmtId="166" formatCode="##.##000"/>
    <numFmt numFmtId="167" formatCode="&quot;R$&quot;\ #,##0.00"/>
    <numFmt numFmtId="168" formatCode="##.##000##"/>
    <numFmt numFmtId="169" formatCode="#,##0.00_ ;[Red]\-#,##0.00\ "/>
    <numFmt numFmtId="170" formatCode="_(&quot;R$ &quot;* #,##0.00_);_(&quot;R$ &quot;* \(#,##0.00\);_(&quot;R$ &quot;* &quot;-&quot;??_);_(@_)"/>
    <numFmt numFmtId="171" formatCode="0.000"/>
    <numFmt numFmtId="172" formatCode="&quot;R$ &quot;#,##0.00"/>
    <numFmt numFmtId="173" formatCode="_-&quot;R$&quot;* #,##0.00_-;\-&quot;R$&quot;* #,##0.00_-;_-&quot;R$&quot;* &quot;-&quot;??_-;_-@"/>
    <numFmt numFmtId="174" formatCode="_(* #,##0.00_);_(* \(#,##0.00\);_(* &quot;-&quot;??_);_(@_)"/>
    <numFmt numFmtId="175" formatCode="_-* #,##0_-;\-* #,##0_-;_-* &quot;-&quot;??_-;_-@"/>
    <numFmt numFmtId="176" formatCode="_-* #,##0.0000_-;\-* #,##0.0000_-;_-* &quot;-&quot;??_-;_-@"/>
    <numFmt numFmtId="177" formatCode="_-* #,##0.00000_-;\-* #,##0.00000_-;_-* &quot;-&quot;????_-;_-@"/>
    <numFmt numFmtId="178" formatCode="_-&quot;R$&quot;\ * #,##0.00_-;\-&quot;R$&quot;\ * #,##0.00_-;_-&quot;R$&quot;\ * &quot;-&quot;??_-;_-@"/>
    <numFmt numFmtId="179" formatCode="_-* #,##0.00_-;\-* #,##0.00_-;_-* &quot;-&quot;????_-;_-@"/>
    <numFmt numFmtId="180" formatCode="_-&quot;R$&quot;\ * #,##0.0000_-;\-&quot;R$&quot;\ * #,##0.0000_-;_-&quot;R$&quot;\ * &quot;-&quot;??_-;_-@"/>
    <numFmt numFmtId="181" formatCode="0.0"/>
  </numFmts>
  <fonts count="86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theme="1"/>
      <name val="Calibri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b/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99CC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"/>
      <color rgb="FF008000"/>
      <name val="Arial"/>
      <family val="2"/>
    </font>
    <font>
      <sz val="10"/>
      <color theme="1"/>
      <name val="Noto Sans Symbols"/>
    </font>
    <font>
      <b/>
      <sz val="7"/>
      <color theme="1"/>
      <name val="Arial"/>
      <family val="2"/>
    </font>
    <font>
      <sz val="9"/>
      <color theme="1"/>
      <name val="Calibri"/>
      <family val="2"/>
    </font>
    <font>
      <b/>
      <sz val="13"/>
      <color rgb="FF757F8E"/>
      <name val="Arial"/>
      <family val="2"/>
    </font>
    <font>
      <sz val="10"/>
      <color rgb="FF757F8E"/>
      <name val="Arial"/>
      <family val="2"/>
    </font>
    <font>
      <b/>
      <sz val="9"/>
      <color rgb="FFFFFFFF"/>
      <name val="Arial"/>
      <family val="2"/>
    </font>
    <font>
      <sz val="9"/>
      <color rgb="FF757F8E"/>
      <name val="Arial"/>
      <family val="2"/>
    </font>
    <font>
      <b/>
      <sz val="9"/>
      <color rgb="FF757F8E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0"/>
      <color rgb="FF953734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FF0000"/>
      <name val="Arial Narrow"/>
      <family val="2"/>
    </font>
    <font>
      <sz val="10"/>
      <color rgb="FF00B050"/>
      <name val="Arial"/>
      <family val="2"/>
    </font>
    <font>
      <sz val="11"/>
      <color rgb="FF00B050"/>
      <name val="Arial Narrow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ourier New"/>
      <family val="3"/>
    </font>
    <font>
      <sz val="8"/>
      <color theme="1"/>
      <name val="Courier New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7F7F7F"/>
      </patternFill>
    </fill>
    <fill>
      <patternFill patternType="solid">
        <fgColor rgb="FFD99594"/>
        <bgColor rgb="FFD9959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8D8D8"/>
      </patternFill>
    </fill>
    <fill>
      <patternFill patternType="solid">
        <fgColor theme="9"/>
        <bgColor theme="0"/>
      </patternFill>
    </fill>
    <fill>
      <patternFill patternType="solid">
        <fgColor theme="9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/>
        <bgColor rgb="FFA5A5A5"/>
      </patternFill>
    </fill>
    <fill>
      <patternFill patternType="solid">
        <fgColor theme="9"/>
        <bgColor rgb="FF7F7F7F"/>
      </patternFill>
    </fill>
    <fill>
      <patternFill patternType="solid">
        <fgColor theme="9"/>
        <bgColor rgb="FFC4BD97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4" fontId="44" fillId="0" borderId="63" applyFont="0" applyFill="0" applyBorder="0" applyAlignment="0" applyProtection="0"/>
    <xf numFmtId="164" fontId="51" fillId="0" borderId="0" applyFont="0" applyFill="0" applyBorder="0" applyAlignment="0" applyProtection="0"/>
    <xf numFmtId="0" fontId="52" fillId="0" borderId="63"/>
    <xf numFmtId="164" fontId="52" fillId="0" borderId="63" applyFont="0" applyFill="0" applyBorder="0" applyAlignment="0" applyProtection="0"/>
    <xf numFmtId="0" fontId="1" fillId="0" borderId="63"/>
    <xf numFmtId="9" fontId="1" fillId="0" borderId="63" applyFont="0" applyFill="0" applyBorder="0" applyAlignment="0" applyProtection="0"/>
    <xf numFmtId="164" fontId="1" fillId="0" borderId="63" applyFont="0" applyFill="0" applyBorder="0" applyAlignment="0" applyProtection="0"/>
  </cellStyleXfs>
  <cellXfs count="72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2" fontId="12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49" fontId="18" fillId="4" borderId="1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16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0" fontId="22" fillId="0" borderId="4" xfId="0" applyFont="1" applyBorder="1" applyAlignment="1">
      <alignment horizontal="center" vertical="top"/>
    </xf>
    <xf numFmtId="9" fontId="22" fillId="0" borderId="4" xfId="0" applyNumberFormat="1" applyFont="1" applyBorder="1" applyAlignment="1">
      <alignment horizontal="center" vertical="top"/>
    </xf>
    <xf numFmtId="0" fontId="24" fillId="0" borderId="0" xfId="0" applyFont="1"/>
    <xf numFmtId="0" fontId="7" fillId="0" borderId="0" xfId="0" quotePrefix="1" applyFont="1"/>
    <xf numFmtId="0" fontId="22" fillId="0" borderId="0" xfId="0" applyFont="1" applyAlignment="1">
      <alignment horizontal="left" vertical="top" wrapText="1"/>
    </xf>
    <xf numFmtId="0" fontId="21" fillId="0" borderId="0" xfId="0" applyFont="1"/>
    <xf numFmtId="0" fontId="19" fillId="4" borderId="2" xfId="0" applyFont="1" applyFill="1" applyBorder="1" applyAlignment="1">
      <alignment horizontal="left" wrapText="1"/>
    </xf>
    <xf numFmtId="10" fontId="19" fillId="4" borderId="2" xfId="0" applyNumberFormat="1" applyFont="1" applyFill="1" applyBorder="1" applyAlignment="1">
      <alignment horizontal="center"/>
    </xf>
    <xf numFmtId="170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172" fontId="19" fillId="0" borderId="0" xfId="0" applyNumberFormat="1" applyFont="1" applyAlignment="1">
      <alignment horizontal="center"/>
    </xf>
    <xf numFmtId="9" fontId="14" fillId="0" borderId="0" xfId="0" applyNumberFormat="1" applyFont="1"/>
    <xf numFmtId="170" fontId="14" fillId="0" borderId="0" xfId="0" applyNumberFormat="1" applyFont="1"/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 wrapText="1"/>
    </xf>
    <xf numFmtId="0" fontId="28" fillId="4" borderId="2" xfId="0" applyFont="1" applyFill="1" applyBorder="1"/>
    <xf numFmtId="0" fontId="28" fillId="4" borderId="2" xfId="0" applyFont="1" applyFill="1" applyBorder="1" applyAlignment="1">
      <alignment horizont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10" fontId="7" fillId="0" borderId="40" xfId="0" applyNumberFormat="1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0" borderId="3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0" fontId="7" fillId="0" borderId="43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0" fontId="7" fillId="0" borderId="45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30" fillId="0" borderId="48" xfId="0" applyFont="1" applyBorder="1" applyAlignment="1">
      <alignment horizontal="center" vertical="center"/>
    </xf>
    <xf numFmtId="10" fontId="7" fillId="0" borderId="49" xfId="0" applyNumberFormat="1" applyFont="1" applyBorder="1" applyAlignment="1">
      <alignment horizontal="center" vertical="center"/>
    </xf>
    <xf numFmtId="9" fontId="7" fillId="0" borderId="0" xfId="0" applyNumberFormat="1" applyFont="1"/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10" fontId="7" fillId="0" borderId="52" xfId="0" applyNumberFormat="1" applyFont="1" applyBorder="1" applyAlignment="1">
      <alignment vertical="center"/>
    </xf>
    <xf numFmtId="0" fontId="7" fillId="0" borderId="5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4" xfId="0" applyFont="1" applyBorder="1" applyAlignment="1">
      <alignment vertical="center"/>
    </xf>
    <xf numFmtId="0" fontId="23" fillId="0" borderId="0" xfId="0" applyFont="1" applyAlignment="1">
      <alignment vertical="top"/>
    </xf>
    <xf numFmtId="10" fontId="7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/>
    </xf>
    <xf numFmtId="10" fontId="16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2" fontId="7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7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vertical="center"/>
    </xf>
    <xf numFmtId="173" fontId="7" fillId="0" borderId="4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31" fillId="4" borderId="2" xfId="0" applyFont="1" applyFill="1" applyBorder="1"/>
    <xf numFmtId="0" fontId="12" fillId="4" borderId="2" xfId="0" applyFont="1" applyFill="1" applyBorder="1"/>
    <xf numFmtId="165" fontId="7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/>
    <xf numFmtId="2" fontId="31" fillId="4" borderId="2" xfId="0" applyNumberFormat="1" applyFont="1" applyFill="1" applyBorder="1" applyAlignment="1">
      <alignment horizontal="center" vertical="center"/>
    </xf>
    <xf numFmtId="0" fontId="29" fillId="4" borderId="2" xfId="0" applyFont="1" applyFill="1" applyBorder="1"/>
    <xf numFmtId="0" fontId="7" fillId="0" borderId="4" xfId="0" applyFont="1" applyBorder="1" applyAlignment="1">
      <alignment horizontal="center" vertical="center" wrapText="1"/>
    </xf>
    <xf numFmtId="165" fontId="7" fillId="0" borderId="0" xfId="0" applyNumberFormat="1" applyFont="1"/>
    <xf numFmtId="49" fontId="33" fillId="4" borderId="2" xfId="0" applyNumberFormat="1" applyFont="1" applyFill="1" applyBorder="1" applyAlignment="1">
      <alignment horizontal="center" vertical="center"/>
    </xf>
    <xf numFmtId="165" fontId="23" fillId="4" borderId="2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center"/>
    </xf>
    <xf numFmtId="0" fontId="29" fillId="4" borderId="2" xfId="0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left" vertical="center"/>
    </xf>
    <xf numFmtId="167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6" fillId="4" borderId="2" xfId="0" applyFont="1" applyFill="1" applyBorder="1"/>
    <xf numFmtId="0" fontId="7" fillId="0" borderId="0" xfId="0" applyFont="1" applyAlignment="1">
      <alignment horizontal="left" vertical="center" wrapText="1"/>
    </xf>
    <xf numFmtId="16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16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7" fillId="0" borderId="4" xfId="0" applyFont="1" applyBorder="1"/>
    <xf numFmtId="175" fontId="7" fillId="0" borderId="4" xfId="0" applyNumberFormat="1" applyFont="1" applyBorder="1"/>
    <xf numFmtId="176" fontId="7" fillId="0" borderId="4" xfId="0" applyNumberFormat="1" applyFont="1" applyBorder="1"/>
    <xf numFmtId="0" fontId="40" fillId="0" borderId="0" xfId="0" applyFont="1" applyAlignment="1">
      <alignment horizontal="center" vertical="center" wrapText="1"/>
    </xf>
    <xf numFmtId="177" fontId="7" fillId="0" borderId="4" xfId="0" applyNumberFormat="1" applyFont="1" applyBorder="1"/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2" fontId="41" fillId="4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9" fillId="4" borderId="2" xfId="0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/>
    <xf numFmtId="171" fontId="22" fillId="0" borderId="0" xfId="0" applyNumberFormat="1" applyFont="1" applyAlignment="1">
      <alignment vertical="top" wrapText="1"/>
    </xf>
    <xf numFmtId="173" fontId="7" fillId="0" borderId="0" xfId="0" applyNumberFormat="1" applyFont="1"/>
    <xf numFmtId="173" fontId="22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horizontal="center"/>
    </xf>
    <xf numFmtId="178" fontId="7" fillId="0" borderId="0" xfId="0" applyNumberFormat="1" applyFont="1"/>
    <xf numFmtId="173" fontId="22" fillId="0" borderId="0" xfId="0" applyNumberFormat="1" applyFont="1"/>
    <xf numFmtId="179" fontId="16" fillId="0" borderId="4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10" fontId="22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top"/>
    </xf>
    <xf numFmtId="169" fontId="22" fillId="0" borderId="0" xfId="0" applyNumberFormat="1" applyFont="1" applyAlignment="1">
      <alignment horizontal="left" vertical="center"/>
    </xf>
    <xf numFmtId="0" fontId="23" fillId="4" borderId="2" xfId="0" applyFont="1" applyFill="1" applyBorder="1" applyAlignment="1">
      <alignment horizontal="center" vertical="top"/>
    </xf>
    <xf numFmtId="2" fontId="23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2" fontId="23" fillId="0" borderId="0" xfId="0" applyNumberFormat="1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 vertical="top"/>
    </xf>
    <xf numFmtId="2" fontId="22" fillId="0" borderId="4" xfId="0" applyNumberFormat="1" applyFont="1" applyBorder="1" applyAlignment="1">
      <alignment horizontal="center" vertical="top"/>
    </xf>
    <xf numFmtId="0" fontId="23" fillId="4" borderId="2" xfId="0" applyFont="1" applyFill="1" applyBorder="1" applyAlignment="1">
      <alignment vertical="top"/>
    </xf>
    <xf numFmtId="0" fontId="22" fillId="5" borderId="70" xfId="0" applyFont="1" applyFill="1" applyBorder="1" applyAlignment="1">
      <alignment vertical="top"/>
    </xf>
    <xf numFmtId="0" fontId="22" fillId="5" borderId="67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2" fontId="22" fillId="0" borderId="4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top"/>
    </xf>
    <xf numFmtId="0" fontId="22" fillId="0" borderId="4" xfId="0" applyFont="1" applyBorder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left" vertical="top"/>
    </xf>
    <xf numFmtId="1" fontId="22" fillId="0" borderId="4" xfId="0" applyNumberFormat="1" applyFont="1" applyBorder="1" applyAlignment="1">
      <alignment horizontal="center" vertical="top"/>
    </xf>
    <xf numFmtId="175" fontId="22" fillId="0" borderId="4" xfId="0" applyNumberFormat="1" applyFont="1" applyBorder="1" applyAlignment="1">
      <alignment horizontal="center" vertical="top"/>
    </xf>
    <xf numFmtId="0" fontId="22" fillId="0" borderId="0" xfId="0" applyFont="1" applyAlignment="1">
      <alignment horizontal="left" vertical="center" wrapText="1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3" fontId="22" fillId="0" borderId="63" xfId="0" applyNumberFormat="1" applyFont="1" applyBorder="1" applyAlignment="1">
      <alignment horizontal="left" vertical="center"/>
    </xf>
    <xf numFmtId="2" fontId="7" fillId="0" borderId="63" xfId="0" applyNumberFormat="1" applyFont="1" applyBorder="1"/>
    <xf numFmtId="173" fontId="7" fillId="0" borderId="63" xfId="0" applyNumberFormat="1" applyFont="1" applyBorder="1"/>
    <xf numFmtId="0" fontId="7" fillId="0" borderId="63" xfId="0" applyFont="1" applyFill="1" applyBorder="1" applyAlignment="1"/>
    <xf numFmtId="0" fontId="0" fillId="0" borderId="0" xfId="0" applyFont="1" applyAlignment="1"/>
    <xf numFmtId="0" fontId="25" fillId="0" borderId="0" xfId="0" applyFont="1" applyAlignment="1">
      <alignment horizontal="center" vertical="center"/>
    </xf>
    <xf numFmtId="2" fontId="0" fillId="0" borderId="0" xfId="0" applyNumberFormat="1" applyFont="1" applyAlignment="1"/>
    <xf numFmtId="169" fontId="22" fillId="8" borderId="0" xfId="0" applyNumberFormat="1" applyFont="1" applyFill="1" applyAlignment="1">
      <alignment horizontal="left" vertical="center" wrapText="1"/>
    </xf>
    <xf numFmtId="0" fontId="22" fillId="8" borderId="0" xfId="0" applyFont="1" applyFill="1" applyAlignment="1">
      <alignment horizontal="left" vertical="top" wrapText="1"/>
    </xf>
    <xf numFmtId="0" fontId="20" fillId="8" borderId="63" xfId="0" applyFont="1" applyFill="1" applyBorder="1" applyAlignment="1"/>
    <xf numFmtId="0" fontId="0" fillId="8" borderId="63" xfId="0" applyFont="1" applyFill="1" applyBorder="1" applyAlignment="1"/>
    <xf numFmtId="0" fontId="23" fillId="0" borderId="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right" vertical="center" wrapText="1"/>
    </xf>
    <xf numFmtId="0" fontId="4" fillId="0" borderId="0" xfId="0" applyFont="1" applyAlignment="1">
      <alignment vertical="center"/>
    </xf>
    <xf numFmtId="2" fontId="12" fillId="8" borderId="63" xfId="0" applyNumberFormat="1" applyFont="1" applyFill="1" applyBorder="1" applyAlignment="1">
      <alignment horizontal="center" vertical="center"/>
    </xf>
    <xf numFmtId="49" fontId="45" fillId="9" borderId="63" xfId="0" applyNumberFormat="1" applyFont="1" applyFill="1" applyBorder="1" applyAlignment="1">
      <alignment horizontal="center" vertical="center"/>
    </xf>
    <xf numFmtId="0" fontId="0" fillId="0" borderId="72" xfId="0" applyFont="1" applyBorder="1" applyAlignment="1"/>
    <xf numFmtId="0" fontId="25" fillId="0" borderId="73" xfId="0" applyFont="1" applyBorder="1" applyAlignment="1">
      <alignment horizontal="center" vertical="center"/>
    </xf>
    <xf numFmtId="10" fontId="19" fillId="4" borderId="73" xfId="0" applyNumberFormat="1" applyFont="1" applyFill="1" applyBorder="1" applyAlignment="1">
      <alignment horizontal="center"/>
    </xf>
    <xf numFmtId="10" fontId="19" fillId="0" borderId="73" xfId="0" applyNumberFormat="1" applyFont="1" applyBorder="1" applyAlignment="1">
      <alignment horizontal="center"/>
    </xf>
    <xf numFmtId="0" fontId="48" fillId="8" borderId="63" xfId="0" applyFont="1" applyFill="1" applyBorder="1" applyAlignment="1"/>
    <xf numFmtId="0" fontId="49" fillId="5" borderId="66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2" fillId="0" borderId="0" xfId="0" applyFont="1" applyFill="1" applyAlignment="1">
      <alignment horizontal="center"/>
    </xf>
    <xf numFmtId="0" fontId="23" fillId="0" borderId="63" xfId="0" applyFont="1" applyFill="1" applyBorder="1" applyAlignment="1">
      <alignment horizontal="center" vertical="center"/>
    </xf>
    <xf numFmtId="179" fontId="23" fillId="0" borderId="6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0" fillId="0" borderId="0" xfId="0" applyFont="1" applyAlignment="1"/>
    <xf numFmtId="0" fontId="23" fillId="10" borderId="4" xfId="0" applyFont="1" applyFill="1" applyBorder="1" applyAlignment="1">
      <alignment horizontal="center" vertical="center"/>
    </xf>
    <xf numFmtId="2" fontId="23" fillId="10" borderId="4" xfId="0" applyNumberFormat="1" applyFont="1" applyFill="1" applyBorder="1" applyAlignment="1">
      <alignment horizontal="center" vertical="center"/>
    </xf>
    <xf numFmtId="0" fontId="46" fillId="0" borderId="0" xfId="0" applyFont="1" applyAlignment="1"/>
    <xf numFmtId="9" fontId="22" fillId="8" borderId="0" xfId="0" applyNumberFormat="1" applyFont="1" applyFill="1" applyAlignment="1">
      <alignment horizontal="center" vertical="top"/>
    </xf>
    <xf numFmtId="169" fontId="22" fillId="8" borderId="0" xfId="0" applyNumberFormat="1" applyFont="1" applyFill="1" applyAlignment="1">
      <alignment horizontal="left" vertical="center"/>
    </xf>
    <xf numFmtId="0" fontId="0" fillId="8" borderId="0" xfId="0" applyFont="1" applyFill="1" applyAlignment="1"/>
    <xf numFmtId="0" fontId="23" fillId="8" borderId="2" xfId="0" applyFont="1" applyFill="1" applyBorder="1" applyAlignment="1">
      <alignment horizontal="center" vertical="top"/>
    </xf>
    <xf numFmtId="0" fontId="7" fillId="8" borderId="0" xfId="0" applyFont="1" applyFill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54" fillId="4" borderId="63" xfId="3" applyFont="1" applyFill="1"/>
    <xf numFmtId="0" fontId="0" fillId="0" borderId="63" xfId="3" applyFont="1"/>
    <xf numFmtId="0" fontId="54" fillId="0" borderId="63" xfId="3" applyFont="1"/>
    <xf numFmtId="0" fontId="54" fillId="0" borderId="63" xfId="3" applyFont="1" applyAlignment="1">
      <alignment horizontal="center"/>
    </xf>
    <xf numFmtId="9" fontId="58" fillId="0" borderId="63" xfId="3" applyNumberFormat="1" applyFont="1" applyAlignment="1">
      <alignment horizontal="right"/>
    </xf>
    <xf numFmtId="0" fontId="57" fillId="0" borderId="63" xfId="3" applyFont="1"/>
    <xf numFmtId="0" fontId="54" fillId="12" borderId="63" xfId="3" applyFont="1" applyFill="1" applyAlignment="1">
      <alignment horizontal="center" vertical="center" wrapText="1"/>
    </xf>
    <xf numFmtId="3" fontId="54" fillId="11" borderId="63" xfId="3" applyNumberFormat="1" applyFont="1" applyFill="1" applyAlignment="1">
      <alignment horizontal="center" vertical="center"/>
    </xf>
    <xf numFmtId="0" fontId="60" fillId="0" borderId="36" xfId="3" applyFont="1" applyBorder="1"/>
    <xf numFmtId="0" fontId="60" fillId="0" borderId="26" xfId="3" applyFont="1" applyBorder="1"/>
    <xf numFmtId="0" fontId="60" fillId="0" borderId="27" xfId="3" applyFont="1" applyBorder="1"/>
    <xf numFmtId="0" fontId="60" fillId="0" borderId="63" xfId="3" applyFont="1"/>
    <xf numFmtId="0" fontId="54" fillId="12" borderId="63" xfId="3" applyFont="1" applyFill="1" applyAlignment="1">
      <alignment horizontal="center"/>
    </xf>
    <xf numFmtId="0" fontId="60" fillId="0" borderId="32" xfId="3" applyFont="1" applyBorder="1"/>
    <xf numFmtId="0" fontId="60" fillId="0" borderId="69" xfId="3" applyFont="1" applyBorder="1"/>
    <xf numFmtId="0" fontId="61" fillId="11" borderId="63" xfId="3" applyFont="1" applyFill="1" applyAlignment="1">
      <alignment horizontal="center"/>
    </xf>
    <xf numFmtId="0" fontId="60" fillId="0" borderId="35" xfId="3" applyFont="1" applyBorder="1"/>
    <xf numFmtId="0" fontId="60" fillId="0" borderId="65" xfId="3" applyFont="1" applyBorder="1"/>
    <xf numFmtId="0" fontId="60" fillId="0" borderId="64" xfId="3" applyFont="1" applyBorder="1"/>
    <xf numFmtId="0" fontId="59" fillId="0" borderId="63" xfId="3" applyFont="1" applyAlignment="1">
      <alignment horizontal="left"/>
    </xf>
    <xf numFmtId="0" fontId="61" fillId="0" borderId="63" xfId="3" applyFont="1" applyAlignment="1">
      <alignment horizontal="center"/>
    </xf>
    <xf numFmtId="0" fontId="60" fillId="0" borderId="63" xfId="3" applyFont="1" applyAlignment="1">
      <alignment horizontal="left"/>
    </xf>
    <xf numFmtId="0" fontId="54" fillId="6" borderId="63" xfId="3" applyFont="1" applyFill="1" applyAlignment="1">
      <alignment horizontal="center"/>
    </xf>
    <xf numFmtId="0" fontId="62" fillId="0" borderId="63" xfId="3" applyFont="1"/>
    <xf numFmtId="0" fontId="54" fillId="12" borderId="75" xfId="3" applyFont="1" applyFill="1" applyBorder="1" applyAlignment="1">
      <alignment horizontal="center"/>
    </xf>
    <xf numFmtId="0" fontId="54" fillId="12" borderId="76" xfId="3" applyFont="1" applyFill="1" applyBorder="1" applyAlignment="1">
      <alignment horizontal="center"/>
    </xf>
    <xf numFmtId="2" fontId="54" fillId="12" borderId="63" xfId="3" applyNumberFormat="1" applyFont="1" applyFill="1" applyAlignment="1">
      <alignment horizontal="center"/>
    </xf>
    <xf numFmtId="2" fontId="54" fillId="0" borderId="63" xfId="3" applyNumberFormat="1" applyFont="1"/>
    <xf numFmtId="0" fontId="54" fillId="12" borderId="63" xfId="3" applyFont="1" applyFill="1" applyAlignment="1">
      <alignment horizontal="center" vertical="center"/>
    </xf>
    <xf numFmtId="2" fontId="61" fillId="12" borderId="63" xfId="3" applyNumberFormat="1" applyFont="1" applyFill="1" applyAlignment="1">
      <alignment horizontal="center" vertical="center"/>
    </xf>
    <xf numFmtId="0" fontId="57" fillId="0" borderId="63" xfId="3" applyFont="1" applyAlignment="1">
      <alignment vertical="center" wrapText="1"/>
    </xf>
    <xf numFmtId="0" fontId="61" fillId="0" borderId="63" xfId="3" applyFont="1" applyAlignment="1">
      <alignment vertical="center"/>
    </xf>
    <xf numFmtId="2" fontId="61" fillId="12" borderId="63" xfId="3" applyNumberFormat="1" applyFont="1" applyFill="1" applyAlignment="1">
      <alignment horizontal="center"/>
    </xf>
    <xf numFmtId="2" fontId="61" fillId="0" borderId="63" xfId="3" applyNumberFormat="1" applyFont="1"/>
    <xf numFmtId="0" fontId="57" fillId="0" borderId="63" xfId="3" applyFont="1" applyAlignment="1">
      <alignment horizontal="left"/>
    </xf>
    <xf numFmtId="0" fontId="61" fillId="0" borderId="63" xfId="3" applyFont="1"/>
    <xf numFmtId="0" fontId="54" fillId="0" borderId="63" xfId="3" applyFont="1" applyAlignment="1">
      <alignment horizontal="right"/>
    </xf>
    <xf numFmtId="181" fontId="61" fillId="0" borderId="63" xfId="3" applyNumberFormat="1" applyFont="1"/>
    <xf numFmtId="0" fontId="54" fillId="0" borderId="63" xfId="3" applyFont="1" applyAlignment="1">
      <alignment vertical="center"/>
    </xf>
    <xf numFmtId="0" fontId="54" fillId="0" borderId="63" xfId="3" applyFont="1" applyAlignment="1">
      <alignment horizontal="center" vertical="center"/>
    </xf>
    <xf numFmtId="0" fontId="64" fillId="0" borderId="4" xfId="3" applyFont="1" applyBorder="1" applyAlignment="1">
      <alignment horizontal="center" vertical="center"/>
    </xf>
    <xf numFmtId="0" fontId="54" fillId="0" borderId="4" xfId="3" applyFont="1" applyBorder="1" applyAlignment="1">
      <alignment horizontal="center" vertical="center"/>
    </xf>
    <xf numFmtId="2" fontId="54" fillId="0" borderId="63" xfId="3" applyNumberFormat="1" applyFont="1" applyAlignment="1">
      <alignment horizontal="center" vertical="center"/>
    </xf>
    <xf numFmtId="2" fontId="54" fillId="0" borderId="4" xfId="3" applyNumberFormat="1" applyFont="1" applyBorder="1" applyAlignment="1">
      <alignment horizontal="center" vertical="center"/>
    </xf>
    <xf numFmtId="3" fontId="54" fillId="0" borderId="63" xfId="3" applyNumberFormat="1" applyFont="1"/>
    <xf numFmtId="0" fontId="54" fillId="0" borderId="12" xfId="3" applyFont="1" applyBorder="1" applyAlignment="1">
      <alignment vertical="center"/>
    </xf>
    <xf numFmtId="2" fontId="54" fillId="0" borderId="12" xfId="3" applyNumberFormat="1" applyFont="1" applyBorder="1" applyAlignment="1">
      <alignment vertical="center"/>
    </xf>
    <xf numFmtId="0" fontId="64" fillId="0" borderId="63" xfId="3" applyFont="1" applyAlignment="1">
      <alignment vertical="top" wrapText="1"/>
    </xf>
    <xf numFmtId="0" fontId="64" fillId="0" borderId="63" xfId="3" applyFont="1"/>
    <xf numFmtId="0" fontId="64" fillId="0" borderId="63" xfId="3" applyFont="1" applyAlignment="1">
      <alignment horizontal="center" vertical="top" wrapText="1"/>
    </xf>
    <xf numFmtId="171" fontId="64" fillId="0" borderId="63" xfId="3" applyNumberFormat="1" applyFont="1" applyAlignment="1">
      <alignment vertical="top" wrapText="1"/>
    </xf>
    <xf numFmtId="178" fontId="54" fillId="0" borderId="63" xfId="3" applyNumberFormat="1" applyFont="1"/>
    <xf numFmtId="178" fontId="64" fillId="0" borderId="63" xfId="3" applyNumberFormat="1" applyFont="1" applyAlignment="1">
      <alignment vertical="top" wrapText="1"/>
    </xf>
    <xf numFmtId="0" fontId="54" fillId="0" borderId="4" xfId="3" applyFont="1" applyBorder="1"/>
    <xf numFmtId="165" fontId="54" fillId="0" borderId="63" xfId="3" applyNumberFormat="1" applyFont="1" applyAlignment="1">
      <alignment horizontal="center"/>
    </xf>
    <xf numFmtId="178" fontId="54" fillId="0" borderId="4" xfId="3" applyNumberFormat="1" applyFont="1" applyBorder="1"/>
    <xf numFmtId="165" fontId="54" fillId="0" borderId="63" xfId="3" applyNumberFormat="1" applyFont="1"/>
    <xf numFmtId="0" fontId="54" fillId="0" borderId="63" xfId="3" applyFont="1" applyAlignment="1">
      <alignment horizontal="left" vertical="center"/>
    </xf>
    <xf numFmtId="0" fontId="64" fillId="0" borderId="63" xfId="3" applyFont="1" applyAlignment="1">
      <alignment vertical="center" wrapText="1"/>
    </xf>
    <xf numFmtId="178" fontId="64" fillId="0" borderId="63" xfId="3" applyNumberFormat="1" applyFont="1"/>
    <xf numFmtId="0" fontId="64" fillId="0" borderId="63" xfId="3" applyFont="1" applyAlignment="1">
      <alignment vertical="center"/>
    </xf>
    <xf numFmtId="165" fontId="62" fillId="0" borderId="63" xfId="3" applyNumberFormat="1" applyFont="1"/>
    <xf numFmtId="0" fontId="54" fillId="0" borderId="63" xfId="3" applyFont="1" applyAlignment="1">
      <alignment horizontal="left"/>
    </xf>
    <xf numFmtId="2" fontId="55" fillId="0" borderId="4" xfId="3" applyNumberFormat="1" applyFont="1" applyBorder="1" applyAlignment="1">
      <alignment horizontal="center"/>
    </xf>
    <xf numFmtId="0" fontId="64" fillId="0" borderId="63" xfId="3" applyFont="1" applyAlignment="1">
      <alignment horizontal="center"/>
    </xf>
    <xf numFmtId="178" fontId="55" fillId="0" borderId="4" xfId="3" applyNumberFormat="1" applyFont="1" applyBorder="1" applyAlignment="1">
      <alignment horizontal="center" vertical="center"/>
    </xf>
    <xf numFmtId="173" fontId="64" fillId="0" borderId="63" xfId="3" applyNumberFormat="1" applyFont="1"/>
    <xf numFmtId="0" fontId="65" fillId="0" borderId="63" xfId="3" applyFont="1" applyAlignment="1">
      <alignment horizontal="center"/>
    </xf>
    <xf numFmtId="0" fontId="62" fillId="0" borderId="63" xfId="3" applyFont="1" applyAlignment="1">
      <alignment horizontal="center"/>
    </xf>
    <xf numFmtId="0" fontId="64" fillId="14" borderId="4" xfId="3" applyFont="1" applyFill="1" applyBorder="1" applyAlignment="1">
      <alignment vertical="center" wrapText="1"/>
    </xf>
    <xf numFmtId="0" fontId="66" fillId="0" borderId="4" xfId="3" applyFont="1" applyBorder="1" applyAlignment="1">
      <alignment horizontal="center" vertical="center"/>
    </xf>
    <xf numFmtId="0" fontId="64" fillId="0" borderId="63" xfId="3" applyFont="1" applyAlignment="1">
      <alignment horizontal="center" vertical="center"/>
    </xf>
    <xf numFmtId="171" fontId="54" fillId="0" borderId="63" xfId="3" applyNumberFormat="1" applyFont="1"/>
    <xf numFmtId="178" fontId="62" fillId="0" borderId="63" xfId="3" applyNumberFormat="1" applyFont="1"/>
    <xf numFmtId="0" fontId="58" fillId="12" borderId="63" xfId="3" applyFont="1" applyFill="1" applyAlignment="1">
      <alignment horizontal="center" vertical="center"/>
    </xf>
    <xf numFmtId="0" fontId="58" fillId="0" borderId="63" xfId="3" applyFont="1" applyAlignment="1">
      <alignment horizontal="center"/>
    </xf>
    <xf numFmtId="0" fontId="58" fillId="0" borderId="63" xfId="3" applyFont="1" applyAlignment="1">
      <alignment horizontal="left"/>
    </xf>
    <xf numFmtId="0" fontId="62" fillId="12" borderId="63" xfId="3" applyFont="1" applyFill="1" applyAlignment="1">
      <alignment horizontal="center"/>
    </xf>
    <xf numFmtId="3" fontId="62" fillId="12" borderId="63" xfId="3" applyNumberFormat="1" applyFont="1" applyFill="1"/>
    <xf numFmtId="0" fontId="68" fillId="12" borderId="63" xfId="3" applyFont="1" applyFill="1" applyAlignment="1">
      <alignment horizontal="center"/>
    </xf>
    <xf numFmtId="0" fontId="68" fillId="12" borderId="63" xfId="3" applyFont="1" applyFill="1"/>
    <xf numFmtId="0" fontId="68" fillId="0" borderId="63" xfId="3" applyFont="1"/>
    <xf numFmtId="0" fontId="55" fillId="12" borderId="63" xfId="3" applyFont="1" applyFill="1" applyAlignment="1">
      <alignment wrapText="1"/>
    </xf>
    <xf numFmtId="0" fontId="70" fillId="12" borderId="63" xfId="3" applyFont="1" applyFill="1"/>
    <xf numFmtId="0" fontId="71" fillId="12" borderId="63" xfId="3" applyFont="1" applyFill="1"/>
    <xf numFmtId="0" fontId="68" fillId="12" borderId="63" xfId="3" applyFont="1" applyFill="1" applyAlignment="1">
      <alignment horizontal="center" vertical="center"/>
    </xf>
    <xf numFmtId="0" fontId="54" fillId="12" borderId="63" xfId="3" applyFont="1" applyFill="1"/>
    <xf numFmtId="0" fontId="61" fillId="12" borderId="63" xfId="3" applyFont="1" applyFill="1"/>
    <xf numFmtId="0" fontId="55" fillId="0" borderId="63" xfId="3" applyFont="1"/>
    <xf numFmtId="0" fontId="55" fillId="0" borderId="63" xfId="3" applyFont="1" applyAlignment="1">
      <alignment horizontal="center"/>
    </xf>
    <xf numFmtId="0" fontId="55" fillId="12" borderId="63" xfId="3" applyFont="1" applyFill="1" applyAlignment="1">
      <alignment vertical="center" wrapText="1"/>
    </xf>
    <xf numFmtId="0" fontId="55" fillId="12" borderId="63" xfId="3" applyFont="1" applyFill="1" applyAlignment="1">
      <alignment horizontal="center"/>
    </xf>
    <xf numFmtId="0" fontId="72" fillId="12" borderId="63" xfId="3" applyFont="1" applyFill="1"/>
    <xf numFmtId="0" fontId="73" fillId="0" borderId="63" xfId="3" applyFont="1"/>
    <xf numFmtId="0" fontId="74" fillId="0" borderId="63" xfId="3" applyFont="1" applyAlignment="1">
      <alignment vertical="center"/>
    </xf>
    <xf numFmtId="0" fontId="74" fillId="0" borderId="63" xfId="3" applyFont="1"/>
    <xf numFmtId="178" fontId="54" fillId="0" borderId="63" xfId="3" applyNumberFormat="1" applyFont="1" applyAlignment="1">
      <alignment horizontal="left"/>
    </xf>
    <xf numFmtId="0" fontId="54" fillId="15" borderId="63" xfId="3" applyFont="1" applyFill="1"/>
    <xf numFmtId="0" fontId="76" fillId="0" borderId="4" xfId="3" applyFont="1" applyBorder="1" applyAlignment="1">
      <alignment horizontal="center" vertical="center"/>
    </xf>
    <xf numFmtId="0" fontId="54" fillId="0" borderId="4" xfId="3" applyFont="1" applyBorder="1" applyAlignment="1">
      <alignment horizontal="left" vertical="center"/>
    </xf>
    <xf numFmtId="0" fontId="54" fillId="0" borderId="4" xfId="3" applyFont="1" applyBorder="1" applyAlignment="1">
      <alignment horizontal="center"/>
    </xf>
    <xf numFmtId="9" fontId="66" fillId="0" borderId="4" xfId="3" applyNumberFormat="1" applyFont="1" applyBorder="1" applyAlignment="1">
      <alignment horizontal="center" vertical="center"/>
    </xf>
    <xf numFmtId="164" fontId="54" fillId="0" borderId="4" xfId="4" applyFont="1" applyBorder="1" applyAlignment="1">
      <alignment horizontal="center" vertical="center"/>
    </xf>
    <xf numFmtId="178" fontId="54" fillId="0" borderId="4" xfId="3" applyNumberFormat="1" applyFont="1" applyBorder="1" applyAlignment="1">
      <alignment horizontal="center" vertical="center"/>
    </xf>
    <xf numFmtId="0" fontId="74" fillId="0" borderId="63" xfId="3" applyFont="1" applyAlignment="1">
      <alignment horizontal="center" vertical="center"/>
    </xf>
    <xf numFmtId="178" fontId="54" fillId="0" borderId="63" xfId="3" applyNumberFormat="1" applyFont="1" applyAlignment="1">
      <alignment horizontal="center"/>
    </xf>
    <xf numFmtId="0" fontId="54" fillId="0" borderId="4" xfId="3" applyFont="1" applyBorder="1" applyAlignment="1">
      <alignment vertical="center"/>
    </xf>
    <xf numFmtId="178" fontId="54" fillId="0" borderId="4" xfId="3" applyNumberFormat="1" applyFont="1" applyBorder="1" applyAlignment="1">
      <alignment vertical="center"/>
    </xf>
    <xf numFmtId="178" fontId="55" fillId="0" borderId="63" xfId="3" applyNumberFormat="1" applyFont="1" applyAlignment="1">
      <alignment horizontal="right" vertical="center"/>
    </xf>
    <xf numFmtId="0" fontId="55" fillId="3" borderId="66" xfId="3" applyFont="1" applyFill="1" applyBorder="1" applyAlignment="1">
      <alignment horizontal="center"/>
    </xf>
    <xf numFmtId="0" fontId="55" fillId="3" borderId="70" xfId="3" applyFont="1" applyFill="1" applyBorder="1" applyAlignment="1">
      <alignment horizontal="center"/>
    </xf>
    <xf numFmtId="0" fontId="55" fillId="3" borderId="67" xfId="3" applyFont="1" applyFill="1" applyBorder="1" applyAlignment="1">
      <alignment horizontal="center"/>
    </xf>
    <xf numFmtId="0" fontId="54" fillId="0" borderId="66" xfId="3" applyFont="1" applyBorder="1" applyAlignment="1">
      <alignment horizontal="left"/>
    </xf>
    <xf numFmtId="0" fontId="54" fillId="0" borderId="67" xfId="3" applyFont="1" applyBorder="1" applyAlignment="1">
      <alignment horizontal="left"/>
    </xf>
    <xf numFmtId="2" fontId="54" fillId="0" borderId="4" xfId="3" applyNumberFormat="1" applyFont="1" applyBorder="1" applyAlignment="1">
      <alignment horizontal="right" vertical="center"/>
    </xf>
    <xf numFmtId="178" fontId="54" fillId="0" borderId="4" xfId="3" applyNumberFormat="1" applyFont="1" applyBorder="1" applyAlignment="1">
      <alignment horizontal="right" vertical="center"/>
    </xf>
    <xf numFmtId="0" fontId="54" fillId="0" borderId="4" xfId="3" applyFont="1" applyBorder="1" applyAlignment="1">
      <alignment horizontal="right" vertical="center"/>
    </xf>
    <xf numFmtId="165" fontId="54" fillId="0" borderId="63" xfId="3" applyNumberFormat="1" applyFont="1" applyAlignment="1">
      <alignment horizontal="center" vertical="center"/>
    </xf>
    <xf numFmtId="0" fontId="54" fillId="0" borderId="4" xfId="3" applyFont="1" applyBorder="1" applyAlignment="1">
      <alignment horizontal="left"/>
    </xf>
    <xf numFmtId="165" fontId="54" fillId="0" borderId="4" xfId="3" applyNumberFormat="1" applyFont="1" applyBorder="1" applyAlignment="1">
      <alignment horizontal="right" vertical="center"/>
    </xf>
    <xf numFmtId="4" fontId="54" fillId="0" borderId="63" xfId="3" applyNumberFormat="1" applyFont="1" applyAlignment="1">
      <alignment horizontal="right"/>
    </xf>
    <xf numFmtId="178" fontId="55" fillId="0" borderId="63" xfId="3" applyNumberFormat="1" applyFont="1"/>
    <xf numFmtId="0" fontId="79" fillId="0" borderId="63" xfId="3" applyFont="1"/>
    <xf numFmtId="0" fontId="63" fillId="0" borderId="63" xfId="3" applyFont="1"/>
    <xf numFmtId="0" fontId="1" fillId="0" borderId="63" xfId="5"/>
    <xf numFmtId="0" fontId="22" fillId="0" borderId="71" xfId="5" applyFont="1" applyBorder="1" applyAlignment="1">
      <alignment horizontal="center"/>
    </xf>
    <xf numFmtId="0" fontId="22" fillId="0" borderId="63" xfId="5" applyFont="1"/>
    <xf numFmtId="0" fontId="22" fillId="0" borderId="77" xfId="5" applyFont="1" applyBorder="1" applyAlignment="1">
      <alignment horizontal="center"/>
    </xf>
    <xf numFmtId="164" fontId="22" fillId="0" borderId="71" xfId="5" applyNumberFormat="1" applyFont="1" applyBorder="1"/>
    <xf numFmtId="164" fontId="22" fillId="0" borderId="71" xfId="5" applyNumberFormat="1" applyFont="1" applyBorder="1" applyAlignment="1">
      <alignment horizontal="center"/>
    </xf>
    <xf numFmtId="0" fontId="82" fillId="0" borderId="0" xfId="0" applyFont="1"/>
    <xf numFmtId="0" fontId="80" fillId="4" borderId="2" xfId="0" applyFont="1" applyFill="1" applyBorder="1" applyAlignment="1">
      <alignment horizontal="left" wrapText="1"/>
    </xf>
    <xf numFmtId="10" fontId="80" fillId="4" borderId="2" xfId="0" applyNumberFormat="1" applyFont="1" applyFill="1" applyBorder="1" applyAlignment="1">
      <alignment horizontal="center"/>
    </xf>
    <xf numFmtId="170" fontId="80" fillId="0" borderId="0" xfId="0" applyNumberFormat="1" applyFont="1" applyAlignment="1">
      <alignment horizontal="center"/>
    </xf>
    <xf numFmtId="10" fontId="80" fillId="0" borderId="0" xfId="0" applyNumberFormat="1" applyFont="1" applyAlignment="1">
      <alignment horizontal="center"/>
    </xf>
    <xf numFmtId="9" fontId="80" fillId="0" borderId="0" xfId="0" applyNumberFormat="1" applyFont="1" applyAlignment="1">
      <alignment horizontal="center"/>
    </xf>
    <xf numFmtId="0" fontId="83" fillId="0" borderId="0" xfId="0" applyFont="1" applyAlignment="1"/>
    <xf numFmtId="0" fontId="83" fillId="0" borderId="26" xfId="0" applyFont="1" applyBorder="1" applyAlignment="1">
      <alignment vertical="center"/>
    </xf>
    <xf numFmtId="0" fontId="84" fillId="0" borderId="0" xfId="0" applyFont="1" applyAlignment="1">
      <alignment horizontal="right" vertical="center" wrapText="1"/>
    </xf>
    <xf numFmtId="0" fontId="83" fillId="0" borderId="63" xfId="0" applyFont="1" applyBorder="1" applyAlignment="1">
      <alignment vertical="center"/>
    </xf>
    <xf numFmtId="172" fontId="80" fillId="0" borderId="0" xfId="0" applyNumberFormat="1" applyFont="1" applyAlignment="1">
      <alignment horizontal="center"/>
    </xf>
    <xf numFmtId="9" fontId="80" fillId="0" borderId="0" xfId="0" applyNumberFormat="1" applyFont="1"/>
    <xf numFmtId="170" fontId="80" fillId="0" borderId="0" xfId="0" applyNumberFormat="1" applyFont="1"/>
    <xf numFmtId="0" fontId="0" fillId="0" borderId="0" xfId="0" applyFont="1" applyAlignment="1"/>
    <xf numFmtId="0" fontId="20" fillId="8" borderId="63" xfId="0" applyFont="1" applyFill="1" applyBorder="1"/>
    <xf numFmtId="0" fontId="15" fillId="0" borderId="63" xfId="0" applyFont="1" applyBorder="1" applyAlignment="1">
      <alignment horizontal="center" vertical="center"/>
    </xf>
    <xf numFmtId="167" fontId="12" fillId="16" borderId="1" xfId="0" applyNumberFormat="1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vertical="center"/>
    </xf>
    <xf numFmtId="0" fontId="12" fillId="17" borderId="17" xfId="0" applyFont="1" applyFill="1" applyBorder="1" applyAlignment="1">
      <alignment vertical="center"/>
    </xf>
    <xf numFmtId="0" fontId="12" fillId="17" borderId="17" xfId="0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vertical="center"/>
    </xf>
    <xf numFmtId="0" fontId="12" fillId="18" borderId="19" xfId="0" applyFont="1" applyFill="1" applyBorder="1" applyAlignment="1">
      <alignment horizontal="center" vertical="center"/>
    </xf>
    <xf numFmtId="0" fontId="12" fillId="18" borderId="33" xfId="0" applyFont="1" applyFill="1" applyBorder="1" applyAlignment="1">
      <alignment horizontal="center" vertical="center"/>
    </xf>
    <xf numFmtId="0" fontId="12" fillId="18" borderId="26" xfId="0" applyFont="1" applyFill="1" applyBorder="1" applyAlignment="1">
      <alignment horizontal="center" vertical="center"/>
    </xf>
    <xf numFmtId="49" fontId="12" fillId="19" borderId="1" xfId="0" applyNumberFormat="1" applyFont="1" applyFill="1" applyBorder="1" applyAlignment="1">
      <alignment horizontal="center" vertical="center"/>
    </xf>
    <xf numFmtId="169" fontId="3" fillId="20" borderId="12" xfId="0" applyNumberFormat="1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left" vertical="top" wrapText="1"/>
    </xf>
    <xf numFmtId="0" fontId="3" fillId="20" borderId="12" xfId="0" applyFont="1" applyFill="1" applyBorder="1" applyAlignment="1">
      <alignment horizontal="center" vertical="center"/>
    </xf>
    <xf numFmtId="167" fontId="3" fillId="20" borderId="4" xfId="0" applyNumberFormat="1" applyFont="1" applyFill="1" applyBorder="1" applyAlignment="1">
      <alignment horizontal="center" vertical="center" wrapText="1"/>
    </xf>
    <xf numFmtId="2" fontId="3" fillId="20" borderId="12" xfId="0" applyNumberFormat="1" applyFont="1" applyFill="1" applyBorder="1" applyAlignment="1">
      <alignment horizontal="center" vertical="center" wrapText="1"/>
    </xf>
    <xf numFmtId="167" fontId="3" fillId="20" borderId="12" xfId="0" applyNumberFormat="1" applyFont="1" applyFill="1" applyBorder="1" applyAlignment="1">
      <alignment horizontal="center" vertical="center"/>
    </xf>
    <xf numFmtId="169" fontId="3" fillId="20" borderId="4" xfId="0" applyNumberFormat="1" applyFont="1" applyFill="1" applyBorder="1" applyAlignment="1">
      <alignment horizontal="center" vertical="center" wrapText="1"/>
    </xf>
    <xf numFmtId="2" fontId="3" fillId="20" borderId="4" xfId="0" applyNumberFormat="1" applyFont="1" applyFill="1" applyBorder="1" applyAlignment="1">
      <alignment horizontal="center" vertical="center" wrapText="1"/>
    </xf>
    <xf numFmtId="169" fontId="3" fillId="20" borderId="26" xfId="0" applyNumberFormat="1" applyFont="1" applyFill="1" applyBorder="1" applyAlignment="1">
      <alignment horizontal="center" vertical="center" wrapText="1"/>
    </xf>
    <xf numFmtId="2" fontId="3" fillId="20" borderId="27" xfId="0" applyNumberFormat="1" applyFont="1" applyFill="1" applyBorder="1" applyAlignment="1">
      <alignment horizontal="center" vertical="center" wrapText="1"/>
    </xf>
    <xf numFmtId="0" fontId="43" fillId="20" borderId="12" xfId="0" applyFont="1" applyFill="1" applyBorder="1" applyAlignment="1">
      <alignment horizontal="left" vertical="top" wrapText="1"/>
    </xf>
    <xf numFmtId="167" fontId="26" fillId="22" borderId="31" xfId="0" applyNumberFormat="1" applyFont="1" applyFill="1" applyBorder="1" applyAlignment="1">
      <alignment horizontal="center" vertical="center"/>
    </xf>
    <xf numFmtId="167" fontId="26" fillId="22" borderId="74" xfId="0" applyNumberFormat="1" applyFont="1" applyFill="1" applyBorder="1" applyAlignment="1">
      <alignment horizontal="center" vertical="center"/>
    </xf>
    <xf numFmtId="169" fontId="3" fillId="21" borderId="4" xfId="0" applyNumberFormat="1" applyFont="1" applyFill="1" applyBorder="1" applyAlignment="1">
      <alignment horizontal="center" vertical="center" wrapText="1"/>
    </xf>
    <xf numFmtId="0" fontId="3" fillId="21" borderId="66" xfId="0" applyFont="1" applyFill="1" applyBorder="1" applyAlignment="1">
      <alignment horizontal="left" vertical="center" wrapText="1"/>
    </xf>
    <xf numFmtId="0" fontId="3" fillId="21" borderId="71" xfId="0" applyFont="1" applyFill="1" applyBorder="1" applyAlignment="1">
      <alignment horizontal="center" vertical="center"/>
    </xf>
    <xf numFmtId="2" fontId="3" fillId="21" borderId="71" xfId="0" applyNumberFormat="1" applyFont="1" applyFill="1" applyBorder="1" applyAlignment="1">
      <alignment horizontal="center" vertical="center" wrapText="1"/>
    </xf>
    <xf numFmtId="167" fontId="3" fillId="21" borderId="71" xfId="0" applyNumberFormat="1" applyFont="1" applyFill="1" applyBorder="1" applyAlignment="1">
      <alignment horizontal="center" vertical="center"/>
    </xf>
    <xf numFmtId="169" fontId="3" fillId="21" borderId="26" xfId="0" applyNumberFormat="1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left" vertical="center" wrapText="1"/>
    </xf>
    <xf numFmtId="169" fontId="3" fillId="23" borderId="4" xfId="0" applyNumberFormat="1" applyFont="1" applyFill="1" applyBorder="1" applyAlignment="1">
      <alignment horizontal="center" vertical="center" wrapText="1"/>
    </xf>
    <xf numFmtId="167" fontId="3" fillId="21" borderId="35" xfId="0" applyNumberFormat="1" applyFont="1" applyFill="1" applyBorder="1" applyAlignment="1">
      <alignment horizontal="center" vertical="center" wrapText="1"/>
    </xf>
    <xf numFmtId="167" fontId="3" fillId="20" borderId="4" xfId="0" applyNumberFormat="1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left" vertical="center" wrapText="1"/>
    </xf>
    <xf numFmtId="2" fontId="3" fillId="21" borderId="4" xfId="0" applyNumberFormat="1" applyFont="1" applyFill="1" applyBorder="1" applyAlignment="1">
      <alignment horizontal="center" vertical="center" wrapText="1"/>
    </xf>
    <xf numFmtId="167" fontId="26" fillId="20" borderId="8" xfId="0" applyNumberFormat="1" applyFont="1" applyFill="1" applyBorder="1" applyAlignment="1">
      <alignment horizontal="center" vertical="center"/>
    </xf>
    <xf numFmtId="0" fontId="26" fillId="20" borderId="71" xfId="0" applyFont="1" applyFill="1" applyBorder="1" applyAlignment="1">
      <alignment horizontal="right" vertical="center" wrapText="1"/>
    </xf>
    <xf numFmtId="0" fontId="23" fillId="19" borderId="4" xfId="0" applyFont="1" applyFill="1" applyBorder="1" applyAlignment="1">
      <alignment horizontal="center" vertical="center" wrapText="1"/>
    </xf>
    <xf numFmtId="0" fontId="22" fillId="19" borderId="4" xfId="0" applyFont="1" applyFill="1" applyBorder="1" applyAlignment="1">
      <alignment horizontal="center" vertical="center"/>
    </xf>
    <xf numFmtId="0" fontId="23" fillId="25" borderId="4" xfId="0" applyFont="1" applyFill="1" applyBorder="1" applyAlignment="1">
      <alignment horizontal="center" vertical="center"/>
    </xf>
    <xf numFmtId="2" fontId="23" fillId="25" borderId="4" xfId="0" applyNumberFormat="1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/>
    </xf>
    <xf numFmtId="0" fontId="22" fillId="17" borderId="70" xfId="0" applyFont="1" applyFill="1" applyBorder="1" applyAlignment="1">
      <alignment vertical="top"/>
    </xf>
    <xf numFmtId="0" fontId="22" fillId="17" borderId="66" xfId="0" applyFont="1" applyFill="1" applyBorder="1" applyAlignment="1">
      <alignment vertical="top"/>
    </xf>
    <xf numFmtId="0" fontId="22" fillId="17" borderId="67" xfId="0" applyFont="1" applyFill="1" applyBorder="1" applyAlignment="1">
      <alignment vertical="top"/>
    </xf>
    <xf numFmtId="0" fontId="22" fillId="8" borderId="0" xfId="0" applyFont="1" applyFill="1" applyAlignment="1">
      <alignment horizontal="left" vertical="top"/>
    </xf>
    <xf numFmtId="0" fontId="7" fillId="8" borderId="0" xfId="0" applyFont="1" applyFill="1" applyAlignment="1">
      <alignment horizontal="center"/>
    </xf>
    <xf numFmtId="171" fontId="23" fillId="25" borderId="4" xfId="0" applyNumberFormat="1" applyFont="1" applyFill="1" applyBorder="1" applyAlignment="1">
      <alignment horizontal="center" vertical="center"/>
    </xf>
    <xf numFmtId="0" fontId="7" fillId="16" borderId="0" xfId="0" applyFont="1" applyFill="1"/>
    <xf numFmtId="0" fontId="0" fillId="16" borderId="0" xfId="0" applyFont="1" applyFill="1" applyAlignment="1"/>
    <xf numFmtId="179" fontId="23" fillId="25" borderId="4" xfId="0" applyNumberFormat="1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horizontal="right" vertical="center"/>
    </xf>
    <xf numFmtId="0" fontId="46" fillId="16" borderId="71" xfId="0" applyFont="1" applyFill="1" applyBorder="1" applyAlignment="1">
      <alignment horizontal="center"/>
    </xf>
    <xf numFmtId="174" fontId="14" fillId="19" borderId="4" xfId="0" applyNumberFormat="1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horizontal="center" vertical="center"/>
    </xf>
    <xf numFmtId="165" fontId="23" fillId="25" borderId="4" xfId="0" applyNumberFormat="1" applyFont="1" applyFill="1" applyBorder="1" applyAlignment="1">
      <alignment horizontal="center" vertical="center"/>
    </xf>
    <xf numFmtId="0" fontId="16" fillId="19" borderId="39" xfId="0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horizontal="center" vertical="center" wrapText="1"/>
    </xf>
    <xf numFmtId="0" fontId="22" fillId="16" borderId="71" xfId="0" applyFont="1" applyFill="1" applyBorder="1" applyAlignment="1">
      <alignment horizontal="center" vertical="top" wrapText="1"/>
    </xf>
    <xf numFmtId="0" fontId="16" fillId="24" borderId="46" xfId="0" applyFont="1" applyFill="1" applyBorder="1"/>
    <xf numFmtId="0" fontId="22" fillId="25" borderId="4" xfId="0" applyFont="1" applyFill="1" applyBorder="1" applyAlignment="1">
      <alignment horizontal="center" vertical="center"/>
    </xf>
    <xf numFmtId="0" fontId="16" fillId="24" borderId="2" xfId="0" applyFont="1" applyFill="1" applyBorder="1"/>
    <xf numFmtId="0" fontId="22" fillId="8" borderId="4" xfId="0" applyFont="1" applyFill="1" applyBorder="1" applyAlignment="1">
      <alignment horizontal="center" vertical="top"/>
    </xf>
    <xf numFmtId="2" fontId="22" fillId="25" borderId="4" xfId="0" applyNumberFormat="1" applyFont="1" applyFill="1" applyBorder="1" applyAlignment="1">
      <alignment horizontal="center" vertical="center"/>
    </xf>
    <xf numFmtId="0" fontId="23" fillId="25" borderId="39" xfId="0" applyFont="1" applyFill="1" applyBorder="1" applyAlignment="1">
      <alignment horizontal="center" vertical="center"/>
    </xf>
    <xf numFmtId="2" fontId="22" fillId="25" borderId="39" xfId="0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horizontal="left" vertical="top"/>
    </xf>
    <xf numFmtId="0" fontId="0" fillId="0" borderId="63" xfId="0" applyFont="1" applyBorder="1" applyAlignment="1"/>
    <xf numFmtId="0" fontId="7" fillId="10" borderId="63" xfId="0" applyFont="1" applyFill="1" applyBorder="1" applyAlignment="1">
      <alignment horizontal="center"/>
    </xf>
    <xf numFmtId="2" fontId="7" fillId="10" borderId="63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16" fillId="16" borderId="0" xfId="0" applyFont="1" applyFill="1"/>
    <xf numFmtId="0" fontId="22" fillId="16" borderId="0" xfId="0" applyFont="1" applyFill="1" applyAlignment="1">
      <alignment horizontal="center"/>
    </xf>
    <xf numFmtId="0" fontId="23" fillId="16" borderId="63" xfId="0" applyFont="1" applyFill="1" applyBorder="1" applyAlignment="1">
      <alignment horizontal="center" vertical="center"/>
    </xf>
    <xf numFmtId="179" fontId="23" fillId="16" borderId="63" xfId="0" applyNumberFormat="1" applyFont="1" applyFill="1" applyBorder="1" applyAlignment="1">
      <alignment horizontal="center" vertical="center"/>
    </xf>
    <xf numFmtId="0" fontId="18" fillId="7" borderId="63" xfId="0" applyFont="1" applyFill="1" applyBorder="1" applyAlignment="1">
      <alignment horizontal="center" vertical="center"/>
    </xf>
    <xf numFmtId="0" fontId="20" fillId="8" borderId="68" xfId="0" applyFont="1" applyFill="1" applyBorder="1"/>
    <xf numFmtId="0" fontId="18" fillId="7" borderId="68" xfId="0" applyFont="1" applyFill="1" applyBorder="1" applyAlignment="1">
      <alignment horizontal="left" vertical="center"/>
    </xf>
    <xf numFmtId="164" fontId="22" fillId="16" borderId="0" xfId="2" applyFont="1" applyFill="1" applyAlignment="1">
      <alignment horizontal="center"/>
    </xf>
    <xf numFmtId="2" fontId="22" fillId="8" borderId="4" xfId="0" applyNumberFormat="1" applyFont="1" applyFill="1" applyBorder="1" applyAlignment="1">
      <alignment horizontal="center" vertical="center"/>
    </xf>
    <xf numFmtId="0" fontId="16" fillId="26" borderId="2" xfId="0" applyFont="1" applyFill="1" applyBorder="1" applyAlignment="1">
      <alignment vertical="center" wrapText="1"/>
    </xf>
    <xf numFmtId="2" fontId="22" fillId="8" borderId="4" xfId="0" applyNumberFormat="1" applyFont="1" applyFill="1" applyBorder="1" applyAlignment="1">
      <alignment horizontal="center" vertical="top"/>
    </xf>
    <xf numFmtId="0" fontId="0" fillId="27" borderId="0" xfId="0" applyFont="1" applyFill="1" applyAlignment="1"/>
    <xf numFmtId="0" fontId="23" fillId="0" borderId="63" xfId="0" applyFont="1" applyFill="1" applyBorder="1" applyAlignment="1">
      <alignment horizontal="center" vertical="top" wrapText="1"/>
    </xf>
    <xf numFmtId="0" fontId="22" fillId="0" borderId="63" xfId="0" applyFont="1" applyFill="1" applyBorder="1" applyAlignment="1">
      <alignment horizontal="center" vertical="top" wrapText="1"/>
    </xf>
    <xf numFmtId="0" fontId="0" fillId="28" borderId="0" xfId="0" applyFont="1" applyFill="1" applyAlignment="1"/>
    <xf numFmtId="0" fontId="7" fillId="28" borderId="0" xfId="0" applyFont="1" applyFill="1"/>
    <xf numFmtId="0" fontId="22" fillId="28" borderId="13" xfId="0" applyFont="1" applyFill="1" applyBorder="1" applyAlignment="1">
      <alignment vertical="top"/>
    </xf>
    <xf numFmtId="0" fontId="22" fillId="28" borderId="0" xfId="0" applyFont="1" applyFill="1" applyAlignment="1">
      <alignment vertical="top"/>
    </xf>
    <xf numFmtId="0" fontId="23" fillId="8" borderId="0" xfId="0" applyFont="1" applyFill="1" applyAlignment="1">
      <alignment horizontal="center" vertical="top" wrapText="1"/>
    </xf>
    <xf numFmtId="0" fontId="22" fillId="8" borderId="0" xfId="0" applyFont="1" applyFill="1" applyAlignment="1">
      <alignment horizontal="center" vertical="top"/>
    </xf>
    <xf numFmtId="169" fontId="22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 wrapText="1"/>
    </xf>
    <xf numFmtId="2" fontId="22" fillId="8" borderId="0" xfId="0" applyNumberFormat="1" applyFont="1" applyFill="1" applyAlignment="1">
      <alignment horizontal="center" vertical="center" wrapText="1"/>
    </xf>
    <xf numFmtId="0" fontId="80" fillId="17" borderId="4" xfId="0" applyFont="1" applyFill="1" applyBorder="1" applyAlignment="1">
      <alignment horizontal="center" vertical="center"/>
    </xf>
    <xf numFmtId="0" fontId="80" fillId="17" borderId="4" xfId="0" applyFont="1" applyFill="1" applyBorder="1" applyAlignment="1">
      <alignment horizontal="center" vertical="center" wrapText="1"/>
    </xf>
    <xf numFmtId="0" fontId="80" fillId="16" borderId="12" xfId="0" applyFont="1" applyFill="1" applyBorder="1" applyAlignment="1">
      <alignment vertical="center"/>
    </xf>
    <xf numFmtId="0" fontId="82" fillId="16" borderId="4" xfId="0" applyFont="1" applyFill="1" applyBorder="1" applyAlignment="1">
      <alignment horizontal="center" vertical="center"/>
    </xf>
    <xf numFmtId="0" fontId="82" fillId="16" borderId="25" xfId="0" applyFont="1" applyFill="1" applyBorder="1" applyAlignment="1">
      <alignment horizontal="center" vertical="center"/>
    </xf>
    <xf numFmtId="0" fontId="82" fillId="18" borderId="4" xfId="0" applyFont="1" applyFill="1" applyBorder="1" applyAlignment="1">
      <alignment horizontal="center" vertical="center"/>
    </xf>
    <xf numFmtId="0" fontId="80" fillId="29" borderId="12" xfId="0" applyFont="1" applyFill="1" applyBorder="1" applyAlignment="1">
      <alignment vertical="center" wrapText="1"/>
    </xf>
    <xf numFmtId="166" fontId="80" fillId="29" borderId="13" xfId="0" applyNumberFormat="1" applyFont="1" applyFill="1" applyBorder="1" applyAlignment="1">
      <alignment horizontal="center"/>
    </xf>
    <xf numFmtId="168" fontId="80" fillId="29" borderId="14" xfId="0" applyNumberFormat="1" applyFont="1" applyFill="1" applyBorder="1" applyAlignment="1">
      <alignment horizontal="center"/>
    </xf>
    <xf numFmtId="168" fontId="80" fillId="29" borderId="15" xfId="0" applyNumberFormat="1" applyFont="1" applyFill="1" applyBorder="1" applyAlignment="1">
      <alignment horizontal="center"/>
    </xf>
    <xf numFmtId="166" fontId="80" fillId="29" borderId="4" xfId="0" applyNumberFormat="1" applyFont="1" applyFill="1" applyBorder="1" applyAlignment="1">
      <alignment horizontal="center"/>
    </xf>
    <xf numFmtId="168" fontId="80" fillId="29" borderId="0" xfId="0" applyNumberFormat="1" applyFont="1" applyFill="1" applyAlignment="1">
      <alignment horizontal="center"/>
    </xf>
    <xf numFmtId="168" fontId="80" fillId="29" borderId="63" xfId="0" applyNumberFormat="1" applyFont="1" applyFill="1" applyBorder="1" applyAlignment="1">
      <alignment horizontal="center"/>
    </xf>
    <xf numFmtId="168" fontId="80" fillId="29" borderId="4" xfId="0" applyNumberFormat="1" applyFont="1" applyFill="1" applyBorder="1" applyAlignment="1">
      <alignment horizontal="center"/>
    </xf>
    <xf numFmtId="49" fontId="80" fillId="30" borderId="4" xfId="0" applyNumberFormat="1" applyFont="1" applyFill="1" applyBorder="1" applyAlignment="1">
      <alignment horizontal="center" vertical="center" wrapText="1"/>
    </xf>
    <xf numFmtId="10" fontId="80" fillId="31" borderId="4" xfId="0" applyNumberFormat="1" applyFont="1" applyFill="1" applyBorder="1" applyAlignment="1">
      <alignment horizontal="center" vertical="center"/>
    </xf>
    <xf numFmtId="170" fontId="80" fillId="31" borderId="4" xfId="0" applyNumberFormat="1" applyFont="1" applyFill="1" applyBorder="1" applyAlignment="1">
      <alignment horizontal="center" vertical="center"/>
    </xf>
    <xf numFmtId="10" fontId="80" fillId="29" borderId="4" xfId="0" applyNumberFormat="1" applyFont="1" applyFill="1" applyBorder="1" applyAlignment="1">
      <alignment horizontal="center" vertical="center"/>
    </xf>
    <xf numFmtId="170" fontId="80" fillId="29" borderId="4" xfId="0" applyNumberFormat="1" applyFont="1" applyFill="1" applyBorder="1" applyAlignment="1">
      <alignment horizontal="center" vertical="center"/>
    </xf>
    <xf numFmtId="170" fontId="80" fillId="29" borderId="4" xfId="0" applyNumberFormat="1" applyFont="1" applyFill="1" applyBorder="1" applyAlignment="1">
      <alignment vertical="center"/>
    </xf>
    <xf numFmtId="10" fontId="80" fillId="4" borderId="63" xfId="0" applyNumberFormat="1" applyFont="1" applyFill="1" applyBorder="1" applyAlignment="1">
      <alignment horizontal="center"/>
    </xf>
    <xf numFmtId="0" fontId="83" fillId="0" borderId="63" xfId="0" applyFont="1" applyBorder="1" applyAlignment="1">
      <alignment horizontal="center" vertical="center"/>
    </xf>
    <xf numFmtId="10" fontId="80" fillId="0" borderId="63" xfId="0" applyNumberFormat="1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3" xfId="0" applyNumberFormat="1" applyFont="1" applyFill="1" applyBorder="1" applyAlignment="1">
      <alignment horizontal="center" vertical="center"/>
    </xf>
    <xf numFmtId="170" fontId="80" fillId="0" borderId="63" xfId="0" applyNumberFormat="1" applyFont="1" applyBorder="1" applyAlignment="1">
      <alignment horizontal="center"/>
    </xf>
    <xf numFmtId="170" fontId="19" fillId="0" borderId="63" xfId="0" applyNumberFormat="1" applyFont="1" applyBorder="1" applyAlignment="1">
      <alignment horizontal="center"/>
    </xf>
    <xf numFmtId="0" fontId="1" fillId="32" borderId="71" xfId="5" applyFill="1" applyBorder="1" applyAlignment="1">
      <alignment vertical="center"/>
    </xf>
    <xf numFmtId="0" fontId="22" fillId="32" borderId="71" xfId="5" applyFont="1" applyFill="1" applyBorder="1" applyAlignment="1">
      <alignment horizontal="center"/>
    </xf>
    <xf numFmtId="0" fontId="22" fillId="32" borderId="71" xfId="5" applyFont="1" applyFill="1" applyBorder="1" applyAlignment="1">
      <alignment vertical="center"/>
    </xf>
    <xf numFmtId="0" fontId="22" fillId="32" borderId="71" xfId="5" applyFont="1" applyFill="1" applyBorder="1" applyAlignment="1">
      <alignment horizontal="center" vertical="center"/>
    </xf>
    <xf numFmtId="0" fontId="22" fillId="32" borderId="63" xfId="5" applyFont="1" applyFill="1"/>
    <xf numFmtId="0" fontId="22" fillId="32" borderId="71" xfId="5" applyFont="1" applyFill="1" applyBorder="1"/>
    <xf numFmtId="9" fontId="22" fillId="32" borderId="77" xfId="6" applyFont="1" applyFill="1" applyBorder="1" applyAlignment="1">
      <alignment horizontal="center"/>
    </xf>
    <xf numFmtId="171" fontId="22" fillId="32" borderId="71" xfId="5" applyNumberFormat="1" applyFont="1" applyFill="1" applyBorder="1"/>
    <xf numFmtId="164" fontId="22" fillId="32" borderId="71" xfId="7" applyFont="1" applyFill="1" applyBorder="1"/>
    <xf numFmtId="0" fontId="22" fillId="0" borderId="63" xfId="5" applyFont="1" applyAlignment="1">
      <alignment wrapText="1"/>
    </xf>
    <xf numFmtId="0" fontId="22" fillId="32" borderId="71" xfId="5" applyFont="1" applyFill="1" applyBorder="1" applyAlignment="1">
      <alignment wrapText="1"/>
    </xf>
    <xf numFmtId="164" fontId="22" fillId="32" borderId="71" xfId="5" applyNumberFormat="1" applyFont="1" applyFill="1" applyBorder="1" applyAlignment="1">
      <alignment horizontal="center" vertical="center"/>
    </xf>
    <xf numFmtId="164" fontId="53" fillId="0" borderId="71" xfId="5" applyNumberFormat="1" applyFont="1" applyBorder="1"/>
    <xf numFmtId="0" fontId="23" fillId="16" borderId="0" xfId="0" applyFont="1" applyFill="1"/>
    <xf numFmtId="0" fontId="12" fillId="0" borderId="4" xfId="3" applyFont="1" applyBorder="1" applyAlignment="1">
      <alignment horizontal="center" vertical="center"/>
    </xf>
    <xf numFmtId="0" fontId="0" fillId="0" borderId="0" xfId="0" applyFont="1" applyFill="1" applyAlignment="1"/>
    <xf numFmtId="167" fontId="3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/>
    <xf numFmtId="0" fontId="12" fillId="16" borderId="17" xfId="0" applyFont="1" applyFill="1" applyBorder="1" applyAlignment="1">
      <alignment vertical="center"/>
    </xf>
    <xf numFmtId="2" fontId="12" fillId="16" borderId="1" xfId="0" applyNumberFormat="1" applyFont="1" applyFill="1" applyBorder="1" applyAlignment="1">
      <alignment horizontal="center" vertical="center"/>
    </xf>
    <xf numFmtId="167" fontId="3" fillId="20" borderId="23" xfId="0" applyNumberFormat="1" applyFont="1" applyFill="1" applyBorder="1" applyAlignment="1">
      <alignment horizontal="center" vertical="center" wrapText="1"/>
    </xf>
    <xf numFmtId="2" fontId="3" fillId="20" borderId="24" xfId="0" applyNumberFormat="1" applyFont="1" applyFill="1" applyBorder="1" applyAlignment="1">
      <alignment horizontal="center" vertical="center" wrapText="1"/>
    </xf>
    <xf numFmtId="2" fontId="26" fillId="20" borderId="10" xfId="0" applyNumberFormat="1" applyFont="1" applyFill="1" applyBorder="1" applyAlignment="1">
      <alignment vertical="center" wrapText="1"/>
    </xf>
    <xf numFmtId="167" fontId="3" fillId="20" borderId="71" xfId="0" applyNumberFormat="1" applyFont="1" applyFill="1" applyBorder="1" applyAlignment="1">
      <alignment horizontal="center" vertical="center" wrapText="1"/>
    </xf>
    <xf numFmtId="2" fontId="3" fillId="20" borderId="71" xfId="0" applyNumberFormat="1" applyFont="1" applyFill="1" applyBorder="1" applyAlignment="1">
      <alignment horizontal="center" vertical="center" wrapText="1"/>
    </xf>
    <xf numFmtId="2" fontId="26" fillId="20" borderId="74" xfId="0" applyNumberFormat="1" applyFont="1" applyFill="1" applyBorder="1" applyAlignment="1">
      <alignment vertical="center" wrapText="1"/>
    </xf>
    <xf numFmtId="2" fontId="26" fillId="20" borderId="58" xfId="0" applyNumberFormat="1" applyFont="1" applyFill="1" applyBorder="1" applyAlignment="1">
      <alignment vertical="center" wrapText="1"/>
    </xf>
    <xf numFmtId="167" fontId="26" fillId="20" borderId="20" xfId="0" applyNumberFormat="1" applyFont="1" applyFill="1" applyBorder="1" applyAlignment="1">
      <alignment vertical="center"/>
    </xf>
    <xf numFmtId="2" fontId="54" fillId="0" borderId="4" xfId="3" applyNumberFormat="1" applyFont="1" applyBorder="1" applyAlignment="1">
      <alignment horizontal="center"/>
    </xf>
    <xf numFmtId="164" fontId="0" fillId="0" borderId="63" xfId="3" applyNumberFormat="1" applyFont="1"/>
    <xf numFmtId="178" fontId="16" fillId="0" borderId="4" xfId="0" applyNumberFormat="1" applyFont="1" applyBorder="1" applyAlignment="1">
      <alignment horizontal="center" vertical="center"/>
    </xf>
    <xf numFmtId="167" fontId="3" fillId="21" borderId="71" xfId="0" applyNumberFormat="1" applyFont="1" applyFill="1" applyBorder="1" applyAlignment="1">
      <alignment horizontal="center" vertical="center" wrapText="1"/>
    </xf>
    <xf numFmtId="178" fontId="16" fillId="0" borderId="4" xfId="3" applyNumberFormat="1" applyFont="1" applyBorder="1"/>
    <xf numFmtId="2" fontId="7" fillId="0" borderId="4" xfId="3" applyNumberFormat="1" applyFont="1" applyBorder="1" applyAlignment="1">
      <alignment horizontal="center" vertical="center"/>
    </xf>
    <xf numFmtId="0" fontId="16" fillId="12" borderId="63" xfId="3" applyFont="1" applyFill="1" applyAlignment="1">
      <alignment horizontal="center"/>
    </xf>
    <xf numFmtId="2" fontId="14" fillId="12" borderId="63" xfId="3" applyNumberFormat="1" applyFont="1" applyFill="1" applyAlignment="1">
      <alignment horizontal="center"/>
    </xf>
    <xf numFmtId="178" fontId="16" fillId="0" borderId="4" xfId="3" applyNumberFormat="1" applyFont="1" applyBorder="1" applyAlignment="1">
      <alignment horizontal="right" vertical="center"/>
    </xf>
    <xf numFmtId="2" fontId="16" fillId="0" borderId="4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5" fillId="0" borderId="0" xfId="0" applyFont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20" fillId="16" borderId="11" xfId="0" applyFont="1" applyFill="1" applyBorder="1"/>
    <xf numFmtId="49" fontId="12" fillId="16" borderId="3" xfId="0" applyNumberFormat="1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left" vertical="center"/>
    </xf>
    <xf numFmtId="0" fontId="20" fillId="16" borderId="20" xfId="0" applyFont="1" applyFill="1" applyBorder="1"/>
    <xf numFmtId="0" fontId="20" fillId="16" borderId="8" xfId="0" applyFont="1" applyFill="1" applyBorder="1"/>
    <xf numFmtId="0" fontId="26" fillId="20" borderId="28" xfId="0" applyFont="1" applyFill="1" applyBorder="1" applyAlignment="1">
      <alignment horizontal="right" vertical="center" wrapText="1"/>
    </xf>
    <xf numFmtId="0" fontId="20" fillId="20" borderId="29" xfId="0" applyFont="1" applyFill="1" applyBorder="1"/>
    <xf numFmtId="0" fontId="20" fillId="20" borderId="30" xfId="0" applyFont="1" applyFill="1" applyBorder="1"/>
    <xf numFmtId="0" fontId="20" fillId="20" borderId="27" xfId="0" applyFont="1" applyFill="1" applyBorder="1"/>
    <xf numFmtId="165" fontId="12" fillId="16" borderId="3" xfId="0" applyNumberFormat="1" applyFont="1" applyFill="1" applyBorder="1" applyAlignment="1">
      <alignment horizontal="center" vertical="center" wrapText="1"/>
    </xf>
    <xf numFmtId="0" fontId="7" fillId="16" borderId="20" xfId="0" applyFont="1" applyFill="1" applyBorder="1"/>
    <xf numFmtId="0" fontId="7" fillId="16" borderId="68" xfId="0" applyFont="1" applyFill="1" applyBorder="1"/>
    <xf numFmtId="0" fontId="7" fillId="16" borderId="59" xfId="0" applyFont="1" applyFill="1" applyBorder="1"/>
    <xf numFmtId="0" fontId="26" fillId="20" borderId="36" xfId="0" applyFont="1" applyFill="1" applyBorder="1" applyAlignment="1">
      <alignment horizontal="right" vertical="center" wrapText="1"/>
    </xf>
    <xf numFmtId="0" fontId="7" fillId="20" borderId="26" xfId="0" applyFont="1" applyFill="1" applyBorder="1"/>
    <xf numFmtId="0" fontId="7" fillId="20" borderId="63" xfId="0" applyFont="1" applyFill="1" applyBorder="1"/>
    <xf numFmtId="0" fontId="7" fillId="20" borderId="69" xfId="0" applyFont="1" applyFill="1" applyBorder="1"/>
    <xf numFmtId="0" fontId="12" fillId="16" borderId="3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/>
    </xf>
    <xf numFmtId="165" fontId="12" fillId="16" borderId="3" xfId="0" applyNumberFormat="1" applyFont="1" applyFill="1" applyBorder="1" applyAlignment="1">
      <alignment horizontal="center" vertical="center"/>
    </xf>
    <xf numFmtId="165" fontId="12" fillId="16" borderId="6" xfId="0" applyNumberFormat="1" applyFont="1" applyFill="1" applyBorder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169" fontId="22" fillId="28" borderId="5" xfId="0" applyNumberFormat="1" applyFont="1" applyFill="1" applyBorder="1" applyAlignment="1">
      <alignment horizontal="center" vertical="center" wrapText="1"/>
    </xf>
    <xf numFmtId="0" fontId="20" fillId="28" borderId="7" xfId="0" applyFont="1" applyFill="1" applyBorder="1"/>
    <xf numFmtId="0" fontId="18" fillId="17" borderId="6" xfId="0" applyFont="1" applyFill="1" applyBorder="1" applyAlignment="1">
      <alignment horizontal="left" vertical="center"/>
    </xf>
    <xf numFmtId="169" fontId="22" fillId="16" borderId="5" xfId="0" applyNumberFormat="1" applyFont="1" applyFill="1" applyBorder="1" applyAlignment="1">
      <alignment horizontal="center" vertical="center" wrapText="1"/>
    </xf>
    <xf numFmtId="0" fontId="20" fillId="16" borderId="7" xfId="0" applyFont="1" applyFill="1" applyBorder="1"/>
    <xf numFmtId="0" fontId="16" fillId="24" borderId="41" xfId="0" applyFont="1" applyFill="1" applyBorder="1" applyAlignment="1">
      <alignment horizontal="center"/>
    </xf>
    <xf numFmtId="0" fontId="20" fillId="16" borderId="42" xfId="0" applyFont="1" applyFill="1" applyBorder="1"/>
    <xf numFmtId="0" fontId="20" fillId="16" borderId="34" xfId="0" applyFont="1" applyFill="1" applyBorder="1"/>
    <xf numFmtId="0" fontId="22" fillId="5" borderId="41" xfId="0" applyFont="1" applyFill="1" applyBorder="1" applyAlignment="1">
      <alignment horizontal="center" vertical="top"/>
    </xf>
    <xf numFmtId="0" fontId="20" fillId="0" borderId="42" xfId="0" applyFont="1" applyBorder="1"/>
    <xf numFmtId="0" fontId="20" fillId="0" borderId="55" xfId="0" applyFont="1" applyBorder="1"/>
    <xf numFmtId="0" fontId="22" fillId="28" borderId="13" xfId="0" applyFont="1" applyFill="1" applyBorder="1" applyAlignment="1">
      <alignment horizontal="left" vertical="top"/>
    </xf>
    <xf numFmtId="0" fontId="0" fillId="28" borderId="0" xfId="0" applyFont="1" applyFill="1" applyAlignment="1"/>
    <xf numFmtId="0" fontId="23" fillId="16" borderId="13" xfId="0" applyFont="1" applyFill="1" applyBorder="1" applyAlignment="1">
      <alignment horizontal="left" vertical="center" wrapText="1"/>
    </xf>
    <xf numFmtId="0" fontId="46" fillId="16" borderId="0" xfId="0" applyFont="1" applyFill="1" applyAlignment="1"/>
    <xf numFmtId="0" fontId="18" fillId="17" borderId="6" xfId="0" applyFont="1" applyFill="1" applyBorder="1" applyAlignment="1">
      <alignment horizontal="center" vertical="center"/>
    </xf>
    <xf numFmtId="169" fontId="22" fillId="0" borderId="5" xfId="0" applyNumberFormat="1" applyFont="1" applyBorder="1" applyAlignment="1">
      <alignment horizontal="center" vertical="center" wrapText="1"/>
    </xf>
    <xf numFmtId="0" fontId="20" fillId="0" borderId="7" xfId="0" applyFont="1" applyBorder="1"/>
    <xf numFmtId="0" fontId="23" fillId="19" borderId="5" xfId="0" applyFont="1" applyFill="1" applyBorder="1" applyAlignment="1">
      <alignment horizontal="center" vertical="center" wrapText="1"/>
    </xf>
    <xf numFmtId="169" fontId="23" fillId="16" borderId="5" xfId="0" applyNumberFormat="1" applyFont="1" applyFill="1" applyBorder="1" applyAlignment="1">
      <alignment horizontal="center" vertical="center" wrapText="1"/>
    </xf>
    <xf numFmtId="0" fontId="85" fillId="16" borderId="7" xfId="0" applyFont="1" applyFill="1" applyBorder="1"/>
    <xf numFmtId="0" fontId="22" fillId="0" borderId="13" xfId="0" applyFont="1" applyBorder="1" applyAlignment="1">
      <alignment horizontal="left" vertical="top"/>
    </xf>
    <xf numFmtId="0" fontId="22" fillId="28" borderId="13" xfId="0" applyFont="1" applyFill="1" applyBorder="1" applyAlignment="1">
      <alignment horizontal="left" vertical="top" wrapText="1"/>
    </xf>
    <xf numFmtId="169" fontId="22" fillId="28" borderId="21" xfId="0" applyNumberFormat="1" applyFont="1" applyFill="1" applyBorder="1" applyAlignment="1">
      <alignment horizontal="center" vertical="center" wrapText="1"/>
    </xf>
    <xf numFmtId="0" fontId="20" fillId="28" borderId="22" xfId="0" applyFont="1" applyFill="1" applyBorder="1"/>
    <xf numFmtId="0" fontId="20" fillId="28" borderId="70" xfId="0" applyFont="1" applyFill="1" applyBorder="1"/>
    <xf numFmtId="0" fontId="22" fillId="28" borderId="71" xfId="0" applyFont="1" applyFill="1" applyBorder="1" applyAlignment="1">
      <alignment horizontal="left" vertical="top" wrapText="1"/>
    </xf>
    <xf numFmtId="0" fontId="0" fillId="28" borderId="71" xfId="0" applyFont="1" applyFill="1" applyBorder="1" applyAlignment="1"/>
    <xf numFmtId="0" fontId="22" fillId="16" borderId="13" xfId="0" applyFont="1" applyFill="1" applyBorder="1" applyAlignment="1">
      <alignment horizontal="left" vertical="top" wrapText="1"/>
    </xf>
    <xf numFmtId="0" fontId="0" fillId="16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16" fillId="24" borderId="41" xfId="0" applyFont="1" applyFill="1" applyBorder="1" applyAlignment="1">
      <alignment horizontal="left"/>
    </xf>
    <xf numFmtId="0" fontId="22" fillId="27" borderId="13" xfId="0" applyFont="1" applyFill="1" applyBorder="1" applyAlignment="1">
      <alignment horizontal="left" vertical="top" wrapText="1"/>
    </xf>
    <xf numFmtId="0" fontId="0" fillId="27" borderId="0" xfId="0" applyFont="1" applyFill="1" applyAlignment="1"/>
    <xf numFmtId="0" fontId="16" fillId="24" borderId="32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18" fillId="19" borderId="41" xfId="0" applyFont="1" applyFill="1" applyBorder="1" applyAlignment="1">
      <alignment horizontal="center" vertical="center" wrapText="1"/>
    </xf>
    <xf numFmtId="0" fontId="20" fillId="16" borderId="55" xfId="0" applyFont="1" applyFill="1" applyBorder="1"/>
    <xf numFmtId="0" fontId="25" fillId="0" borderId="0" xfId="0" applyFont="1" applyAlignment="1">
      <alignment horizontal="center" vertical="center"/>
    </xf>
    <xf numFmtId="0" fontId="50" fillId="17" borderId="36" xfId="0" applyFont="1" applyFill="1" applyBorder="1" applyAlignment="1">
      <alignment horizontal="left" vertical="top" wrapText="1"/>
    </xf>
    <xf numFmtId="0" fontId="20" fillId="16" borderId="26" xfId="0" applyFont="1" applyFill="1" applyBorder="1"/>
    <xf numFmtId="0" fontId="20" fillId="16" borderId="27" xfId="0" applyFont="1" applyFill="1" applyBorder="1"/>
    <xf numFmtId="0" fontId="20" fillId="16" borderId="13" xfId="0" applyFont="1" applyFill="1" applyBorder="1"/>
    <xf numFmtId="0" fontId="20" fillId="16" borderId="69" xfId="0" applyFont="1" applyFill="1" applyBorder="1"/>
    <xf numFmtId="0" fontId="20" fillId="16" borderId="23" xfId="0" applyFont="1" applyFill="1" applyBorder="1"/>
    <xf numFmtId="0" fontId="20" fillId="16" borderId="65" xfId="0" applyFont="1" applyFill="1" applyBorder="1"/>
    <xf numFmtId="0" fontId="20" fillId="16" borderId="64" xfId="0" applyFont="1" applyFill="1" applyBorder="1"/>
    <xf numFmtId="0" fontId="47" fillId="24" borderId="41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/>
    </xf>
    <xf numFmtId="0" fontId="20" fillId="0" borderId="63" xfId="0" applyFont="1" applyBorder="1"/>
    <xf numFmtId="0" fontId="23" fillId="16" borderId="7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22" fillId="28" borderId="13" xfId="0" applyFont="1" applyFill="1" applyBorder="1" applyAlignment="1">
      <alignment horizontal="left" vertical="center" wrapText="1"/>
    </xf>
    <xf numFmtId="0" fontId="4" fillId="19" borderId="36" xfId="0" applyFont="1" applyFill="1" applyBorder="1" applyAlignment="1">
      <alignment horizontal="center" vertical="center"/>
    </xf>
    <xf numFmtId="0" fontId="80" fillId="17" borderId="5" xfId="0" applyFont="1" applyFill="1" applyBorder="1" applyAlignment="1">
      <alignment horizontal="center"/>
    </xf>
    <xf numFmtId="0" fontId="81" fillId="16" borderId="7" xfId="0" applyFont="1" applyFill="1" applyBorder="1"/>
    <xf numFmtId="0" fontId="80" fillId="30" borderId="66" xfId="0" applyFont="1" applyFill="1" applyBorder="1" applyAlignment="1">
      <alignment horizontal="center" vertical="center" wrapText="1"/>
    </xf>
    <xf numFmtId="0" fontId="80" fillId="30" borderId="6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/>
    <xf numFmtId="0" fontId="80" fillId="17" borderId="5" xfId="0" applyFont="1" applyFill="1" applyBorder="1" applyAlignment="1">
      <alignment horizontal="center" vertical="center"/>
    </xf>
    <xf numFmtId="166" fontId="80" fillId="17" borderId="5" xfId="0" applyNumberFormat="1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0" fillId="0" borderId="20" xfId="0" applyFont="1" applyBorder="1"/>
    <xf numFmtId="0" fontId="7" fillId="4" borderId="41" xfId="0" applyFont="1" applyFill="1" applyBorder="1" applyAlignment="1">
      <alignment horizontal="left" vertical="center"/>
    </xf>
    <xf numFmtId="0" fontId="16" fillId="4" borderId="41" xfId="0" applyFont="1" applyFill="1" applyBorder="1" applyAlignment="1">
      <alignment horizontal="right" vertical="center"/>
    </xf>
    <xf numFmtId="49" fontId="16" fillId="4" borderId="56" xfId="0" applyNumberFormat="1" applyFont="1" applyFill="1" applyBorder="1" applyAlignment="1">
      <alignment horizontal="left" vertical="center"/>
    </xf>
    <xf numFmtId="0" fontId="20" fillId="0" borderId="57" xfId="0" applyFont="1" applyBorder="1"/>
    <xf numFmtId="0" fontId="32" fillId="4" borderId="56" xfId="0" applyFont="1" applyFill="1" applyBorder="1" applyAlignment="1">
      <alignment horizontal="center" vertical="center"/>
    </xf>
    <xf numFmtId="49" fontId="16" fillId="4" borderId="41" xfId="0" applyNumberFormat="1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vertical="center"/>
    </xf>
    <xf numFmtId="0" fontId="16" fillId="4" borderId="60" xfId="0" applyFont="1" applyFill="1" applyBorder="1" applyAlignment="1">
      <alignment horizontal="right" vertical="center"/>
    </xf>
    <xf numFmtId="0" fontId="20" fillId="0" borderId="61" xfId="0" applyFont="1" applyBorder="1"/>
    <xf numFmtId="0" fontId="20" fillId="0" borderId="62" xfId="0" applyFont="1" applyBorder="1"/>
    <xf numFmtId="10" fontId="16" fillId="4" borderId="5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4" borderId="41" xfId="0" applyFont="1" applyFill="1" applyBorder="1" applyAlignment="1">
      <alignment horizontal="left"/>
    </xf>
    <xf numFmtId="0" fontId="16" fillId="4" borderId="56" xfId="0" applyFont="1" applyFill="1" applyBorder="1" applyAlignment="1">
      <alignment horizontal="right" vertical="center"/>
    </xf>
    <xf numFmtId="0" fontId="16" fillId="4" borderId="41" xfId="0" applyFont="1" applyFill="1" applyBorder="1" applyAlignment="1">
      <alignment horizontal="center"/>
    </xf>
    <xf numFmtId="0" fontId="53" fillId="0" borderId="71" xfId="5" applyFont="1" applyBorder="1" applyAlignment="1">
      <alignment horizontal="center"/>
    </xf>
    <xf numFmtId="0" fontId="23" fillId="32" borderId="71" xfId="5" applyFont="1" applyFill="1" applyBorder="1" applyAlignment="1">
      <alignment horizontal="left" wrapText="1"/>
    </xf>
    <xf numFmtId="0" fontId="23" fillId="32" borderId="71" xfId="5" applyFont="1" applyFill="1" applyBorder="1" applyAlignment="1">
      <alignment horizontal="center" vertical="center"/>
    </xf>
    <xf numFmtId="164" fontId="22" fillId="32" borderId="71" xfId="7" applyFont="1" applyFill="1" applyBorder="1" applyAlignment="1">
      <alignment horizontal="center" vertical="center"/>
    </xf>
    <xf numFmtId="0" fontId="22" fillId="0" borderId="71" xfId="5" applyFont="1" applyBorder="1" applyAlignment="1">
      <alignment horizontal="center"/>
    </xf>
    <xf numFmtId="164" fontId="22" fillId="0" borderId="77" xfId="7" applyFont="1" applyBorder="1" applyAlignment="1">
      <alignment horizontal="center"/>
    </xf>
    <xf numFmtId="164" fontId="22" fillId="0" borderId="80" xfId="7" applyFont="1" applyBorder="1" applyAlignment="1">
      <alignment horizontal="center"/>
    </xf>
    <xf numFmtId="0" fontId="22" fillId="0" borderId="77" xfId="5" applyFont="1" applyBorder="1" applyAlignment="1">
      <alignment horizontal="center"/>
    </xf>
    <xf numFmtId="0" fontId="23" fillId="16" borderId="71" xfId="5" applyFont="1" applyFill="1" applyBorder="1" applyAlignment="1">
      <alignment horizontal="center"/>
    </xf>
    <xf numFmtId="0" fontId="22" fillId="32" borderId="71" xfId="5" applyFont="1" applyFill="1" applyBorder="1" applyAlignment="1">
      <alignment horizontal="center"/>
    </xf>
    <xf numFmtId="0" fontId="22" fillId="32" borderId="77" xfId="5" applyFont="1" applyFill="1" applyBorder="1" applyAlignment="1">
      <alignment horizontal="center"/>
    </xf>
    <xf numFmtId="0" fontId="22" fillId="32" borderId="78" xfId="5" applyFont="1" applyFill="1" applyBorder="1" applyAlignment="1">
      <alignment horizontal="center" vertical="center"/>
    </xf>
    <xf numFmtId="0" fontId="22" fillId="32" borderId="79" xfId="5" applyFont="1" applyFill="1" applyBorder="1" applyAlignment="1">
      <alignment horizontal="center" vertical="center"/>
    </xf>
    <xf numFmtId="0" fontId="22" fillId="32" borderId="71" xfId="5" applyFont="1" applyFill="1" applyBorder="1" applyAlignment="1">
      <alignment horizontal="center" vertical="center"/>
    </xf>
    <xf numFmtId="0" fontId="1" fillId="32" borderId="71" xfId="5" applyFill="1" applyBorder="1" applyAlignment="1">
      <alignment horizontal="center" vertical="center"/>
    </xf>
    <xf numFmtId="0" fontId="64" fillId="0" borderId="66" xfId="3" applyFont="1" applyBorder="1" applyAlignment="1">
      <alignment horizontal="left" vertical="center"/>
    </xf>
    <xf numFmtId="0" fontId="56" fillId="0" borderId="67" xfId="3" applyFont="1" applyBorder="1"/>
    <xf numFmtId="0" fontId="54" fillId="0" borderId="63" xfId="3" applyFont="1" applyAlignment="1">
      <alignment horizontal="center" vertical="center"/>
    </xf>
    <xf numFmtId="0" fontId="0" fillId="0" borderId="63" xfId="3" applyFont="1"/>
    <xf numFmtId="0" fontId="54" fillId="0" borderId="63" xfId="3" applyFont="1" applyAlignment="1">
      <alignment horizontal="center"/>
    </xf>
    <xf numFmtId="0" fontId="54" fillId="0" borderId="66" xfId="3" applyFont="1" applyBorder="1" applyAlignment="1">
      <alignment horizontal="left"/>
    </xf>
    <xf numFmtId="0" fontId="64" fillId="0" borderId="63" xfId="3" applyFont="1" applyAlignment="1">
      <alignment horizontal="left" vertical="center"/>
    </xf>
    <xf numFmtId="0" fontId="55" fillId="0" borderId="66" xfId="3" applyFont="1" applyBorder="1" applyAlignment="1">
      <alignment horizontal="left"/>
    </xf>
    <xf numFmtId="0" fontId="56" fillId="0" borderId="70" xfId="3" applyFont="1" applyBorder="1"/>
    <xf numFmtId="0" fontId="54" fillId="14" borderId="66" xfId="3" applyFont="1" applyFill="1" applyBorder="1" applyAlignment="1">
      <alignment horizontal="center"/>
    </xf>
    <xf numFmtId="0" fontId="66" fillId="0" borderId="66" xfId="3" applyFont="1" applyBorder="1" applyAlignment="1">
      <alignment horizontal="left" vertical="center" wrapText="1"/>
    </xf>
    <xf numFmtId="0" fontId="56" fillId="0" borderId="70" xfId="3" applyFont="1" applyBorder="1" applyAlignment="1">
      <alignment horizontal="left" wrapText="1"/>
    </xf>
    <xf numFmtId="0" fontId="56" fillId="0" borderId="67" xfId="3" applyFont="1" applyBorder="1" applyAlignment="1">
      <alignment horizontal="left" wrapText="1"/>
    </xf>
    <xf numFmtId="178" fontId="64" fillId="0" borderId="63" xfId="3" applyNumberFormat="1" applyFont="1" applyAlignment="1">
      <alignment horizontal="center" vertical="center" wrapText="1"/>
    </xf>
    <xf numFmtId="0" fontId="64" fillId="0" borderId="63" xfId="3" applyFont="1" applyAlignment="1">
      <alignment horizontal="center" vertical="center" wrapText="1"/>
    </xf>
    <xf numFmtId="0" fontId="54" fillId="0" borderId="66" xfId="3" applyFont="1" applyBorder="1" applyAlignment="1">
      <alignment horizontal="center" vertical="center"/>
    </xf>
    <xf numFmtId="0" fontId="54" fillId="12" borderId="10" xfId="3" applyFont="1" applyFill="1" applyBorder="1" applyAlignment="1">
      <alignment horizontal="center"/>
    </xf>
    <xf numFmtId="0" fontId="56" fillId="0" borderId="10" xfId="3" applyFont="1" applyBorder="1"/>
    <xf numFmtId="0" fontId="54" fillId="12" borderId="63" xfId="3" applyFont="1" applyFill="1" applyAlignment="1">
      <alignment horizontal="right"/>
    </xf>
    <xf numFmtId="0" fontId="56" fillId="0" borderId="63" xfId="3" applyFont="1"/>
    <xf numFmtId="0" fontId="54" fillId="12" borderId="63" xfId="3" applyFont="1" applyFill="1" applyAlignment="1">
      <alignment horizontal="left"/>
    </xf>
    <xf numFmtId="0" fontId="16" fillId="12" borderId="63" xfId="3" applyFont="1" applyFill="1" applyAlignment="1">
      <alignment horizontal="left"/>
    </xf>
    <xf numFmtId="0" fontId="7" fillId="0" borderId="63" xfId="3" applyFont="1"/>
    <xf numFmtId="0" fontId="54" fillId="14" borderId="63" xfId="3" applyFont="1" applyFill="1" applyAlignment="1">
      <alignment horizontal="center"/>
    </xf>
    <xf numFmtId="0" fontId="64" fillId="0" borderId="63" xfId="3" applyFont="1" applyAlignment="1">
      <alignment horizontal="center"/>
    </xf>
    <xf numFmtId="0" fontId="64" fillId="0" borderId="66" xfId="3" applyFont="1" applyBorder="1" applyAlignment="1">
      <alignment horizontal="center" vertical="center"/>
    </xf>
    <xf numFmtId="0" fontId="57" fillId="12" borderId="63" xfId="3" applyFont="1" applyFill="1" applyAlignment="1">
      <alignment horizontal="left"/>
    </xf>
    <xf numFmtId="0" fontId="57" fillId="13" borderId="63" xfId="3" applyFont="1" applyFill="1" applyAlignment="1">
      <alignment horizontal="center"/>
    </xf>
    <xf numFmtId="0" fontId="54" fillId="12" borderId="10" xfId="3" applyFont="1" applyFill="1" applyBorder="1" applyAlignment="1">
      <alignment horizontal="right"/>
    </xf>
    <xf numFmtId="0" fontId="59" fillId="12" borderId="63" xfId="3" applyFont="1" applyFill="1" applyAlignment="1">
      <alignment horizontal="left"/>
    </xf>
    <xf numFmtId="0" fontId="54" fillId="6" borderId="63" xfId="3" applyFont="1" applyFill="1" applyAlignment="1">
      <alignment horizontal="center"/>
    </xf>
    <xf numFmtId="0" fontId="57" fillId="12" borderId="63" xfId="3" applyFont="1" applyFill="1" applyAlignment="1">
      <alignment horizontal="left" vertical="center" wrapText="1"/>
    </xf>
    <xf numFmtId="0" fontId="55" fillId="6" borderId="63" xfId="3" applyFont="1" applyFill="1" applyAlignment="1">
      <alignment horizontal="left" vertical="center"/>
    </xf>
    <xf numFmtId="0" fontId="57" fillId="0" borderId="63" xfId="3" applyFont="1" applyAlignment="1">
      <alignment horizontal="left"/>
    </xf>
    <xf numFmtId="0" fontId="58" fillId="11" borderId="63" xfId="3" applyFont="1" applyFill="1" applyAlignment="1">
      <alignment horizontal="center"/>
    </xf>
    <xf numFmtId="0" fontId="59" fillId="12" borderId="63" xfId="3" applyFont="1" applyFill="1" applyAlignment="1">
      <alignment horizontal="left" vertical="center" wrapText="1"/>
    </xf>
    <xf numFmtId="0" fontId="54" fillId="0" borderId="63" xfId="3" applyFont="1" applyAlignment="1">
      <alignment horizontal="left" vertical="center"/>
    </xf>
    <xf numFmtId="0" fontId="55" fillId="0" borderId="63" xfId="3" applyFont="1" applyAlignment="1">
      <alignment horizontal="center"/>
    </xf>
    <xf numFmtId="0" fontId="69" fillId="12" borderId="63" xfId="3" applyFont="1" applyFill="1" applyAlignment="1">
      <alignment horizontal="left"/>
    </xf>
    <xf numFmtId="0" fontId="55" fillId="12" borderId="63" xfId="3" applyFont="1" applyFill="1" applyAlignment="1">
      <alignment horizontal="left" vertical="center" wrapText="1"/>
    </xf>
    <xf numFmtId="0" fontId="67" fillId="12" borderId="63" xfId="3" applyFont="1" applyFill="1" applyAlignment="1">
      <alignment horizontal="left"/>
    </xf>
    <xf numFmtId="0" fontId="55" fillId="12" borderId="63" xfId="3" applyFont="1" applyFill="1" applyAlignment="1">
      <alignment horizontal="left"/>
    </xf>
    <xf numFmtId="0" fontId="55" fillId="12" borderId="63" xfId="3" applyFont="1" applyFill="1" applyAlignment="1">
      <alignment horizontal="center" vertical="center" wrapText="1"/>
    </xf>
    <xf numFmtId="0" fontId="69" fillId="12" borderId="63" xfId="3" applyFont="1" applyFill="1" applyAlignment="1">
      <alignment horizontal="left" vertical="center" wrapText="1"/>
    </xf>
    <xf numFmtId="0" fontId="55" fillId="6" borderId="63" xfId="3" applyFont="1" applyFill="1" applyAlignment="1">
      <alignment horizontal="center" vertical="center"/>
    </xf>
    <xf numFmtId="0" fontId="67" fillId="0" borderId="63" xfId="3" applyFont="1" applyAlignment="1">
      <alignment horizontal="left"/>
    </xf>
    <xf numFmtId="0" fontId="58" fillId="12" borderId="63" xfId="3" applyFont="1" applyFill="1" applyAlignment="1">
      <alignment horizontal="left" vertical="center"/>
    </xf>
    <xf numFmtId="0" fontId="16" fillId="15" borderId="26" xfId="3" applyFont="1" applyFill="1" applyBorder="1" applyAlignment="1">
      <alignment horizontal="center" vertical="center"/>
    </xf>
    <xf numFmtId="0" fontId="55" fillId="15" borderId="26" xfId="3" applyFont="1" applyFill="1" applyBorder="1" applyAlignment="1">
      <alignment horizontal="center" vertical="center"/>
    </xf>
    <xf numFmtId="0" fontId="55" fillId="15" borderId="63" xfId="3" applyFont="1" applyFill="1" applyAlignment="1">
      <alignment horizontal="center" vertical="center"/>
    </xf>
    <xf numFmtId="180" fontId="54" fillId="3" borderId="73" xfId="3" applyNumberFormat="1" applyFont="1" applyFill="1" applyBorder="1" applyAlignment="1">
      <alignment horizontal="center" vertical="center"/>
    </xf>
    <xf numFmtId="180" fontId="54" fillId="3" borderId="63" xfId="3" applyNumberFormat="1" applyFont="1" applyFill="1" applyAlignment="1">
      <alignment horizontal="center" vertical="center"/>
    </xf>
    <xf numFmtId="0" fontId="77" fillId="3" borderId="63" xfId="3" applyFont="1" applyFill="1" applyAlignment="1">
      <alignment horizontal="center" vertical="center"/>
    </xf>
    <xf numFmtId="0" fontId="54" fillId="0" borderId="63" xfId="3" applyFont="1" applyAlignment="1">
      <alignment horizontal="left"/>
    </xf>
    <xf numFmtId="0" fontId="54" fillId="0" borderId="66" xfId="3" applyFont="1" applyBorder="1" applyAlignment="1">
      <alignment horizontal="left" vertical="top" wrapText="1"/>
    </xf>
    <xf numFmtId="0" fontId="54" fillId="15" borderId="63" xfId="3" applyFont="1" applyFill="1" applyAlignment="1">
      <alignment horizontal="center"/>
    </xf>
    <xf numFmtId="0" fontId="55" fillId="3" borderId="65" xfId="3" applyFont="1" applyFill="1" applyBorder="1" applyAlignment="1">
      <alignment horizontal="center"/>
    </xf>
    <xf numFmtId="0" fontId="56" fillId="0" borderId="65" xfId="3" applyFont="1" applyBorder="1"/>
    <xf numFmtId="0" fontId="76" fillId="0" borderId="63" xfId="3" applyFont="1" applyAlignment="1">
      <alignment horizontal="center"/>
    </xf>
    <xf numFmtId="0" fontId="54" fillId="0" borderId="66" xfId="3" applyFont="1" applyBorder="1" applyAlignment="1">
      <alignment horizontal="center" vertical="top" wrapText="1"/>
    </xf>
    <xf numFmtId="0" fontId="75" fillId="15" borderId="63" xfId="3" applyFont="1" applyFill="1" applyAlignment="1">
      <alignment horizontal="center"/>
    </xf>
    <xf numFmtId="0" fontId="55" fillId="3" borderId="66" xfId="3" applyFont="1" applyFill="1" applyBorder="1" applyAlignment="1">
      <alignment horizontal="center" vertical="center"/>
    </xf>
    <xf numFmtId="0" fontId="54" fillId="0" borderId="66" xfId="3" applyFont="1" applyBorder="1" applyAlignment="1">
      <alignment horizontal="left" vertical="center"/>
    </xf>
  </cellXfs>
  <cellStyles count="8">
    <cellStyle name="Moeda" xfId="2" builtinId="4"/>
    <cellStyle name="Moeda 2" xfId="4"/>
    <cellStyle name="Moeda 2 2" xfId="7"/>
    <cellStyle name="Normal" xfId="0" builtinId="0"/>
    <cellStyle name="Normal 2" xfId="3"/>
    <cellStyle name="Normal 2 2" xfId="5"/>
    <cellStyle name="Porcentagem 2" xfId="6"/>
    <cellStyle name="Separador de milhares 4" xfId="1"/>
  </cellStyles>
  <dxfs count="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123825</xdr:rowOff>
    </xdr:from>
    <xdr:ext cx="1419225" cy="10191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158115</xdr:colOff>
      <xdr:row>107</xdr:row>
      <xdr:rowOff>91440</xdr:rowOff>
    </xdr:from>
    <xdr:ext cx="1352550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926455" y="20078700"/>
          <a:ext cx="1352550" cy="276225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123825</xdr:rowOff>
    </xdr:from>
    <xdr:ext cx="1743076" cy="18192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23825"/>
          <a:ext cx="1743076" cy="18192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754380</xdr:colOff>
      <xdr:row>90</xdr:row>
      <xdr:rowOff>34290</xdr:rowOff>
    </xdr:from>
    <xdr:ext cx="5153025" cy="32956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15830550"/>
          <a:ext cx="5153025" cy="3295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1323975" cy="1304925"/>
    <xdr:pic>
      <xdr:nvPicPr>
        <xdr:cNvPr id="2" name="image1.jpg" descr="120px-Brasao-aperib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1323975" cy="1304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419225" cy="11239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39025" cy="99155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7C1D9CF2-8AC1-4AEB-818F-22C3ADD866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39025" cy="99155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933450</xdr:colOff>
      <xdr:row>5</xdr:row>
      <xdr:rowOff>85725</xdr:rowOff>
    </xdr:from>
    <xdr:ext cx="1543050" cy="390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81A97D61-9F01-4A6A-9129-C917AA252480}"/>
            </a:ext>
          </a:extLst>
        </xdr:cNvPr>
        <xdr:cNvSpPr txBox="1"/>
      </xdr:nvSpPr>
      <xdr:spPr>
        <a:xfrm>
          <a:off x="7410450" y="1503045"/>
          <a:ext cx="1543050" cy="390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 =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 x 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1000</a:t>
          </a:r>
          <a:endParaRPr sz="1100"/>
        </a:p>
      </xdr:txBody>
    </xdr:sp>
    <xdr:clientData fLocksWithSheet="0"/>
  </xdr:oneCellAnchor>
  <xdr:oneCellAnchor>
    <xdr:from>
      <xdr:col>8</xdr:col>
      <xdr:colOff>657225</xdr:colOff>
      <xdr:row>11</xdr:row>
      <xdr:rowOff>95250</xdr:rowOff>
    </xdr:from>
    <xdr:ext cx="1819275" cy="4000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xmlns="" id="{284685E3-FBFC-4C0F-9032-B10AA68F476A}"/>
            </a:ext>
          </a:extLst>
        </xdr:cNvPr>
        <xdr:cNvSpPr txBox="1"/>
      </xdr:nvSpPr>
      <xdr:spPr>
        <a:xfrm>
          <a:off x="7134225" y="2945130"/>
          <a:ext cx="1819275" cy="4000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TV =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2D </a:t>
          </a: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+ T1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Vt        </a:t>
          </a:r>
          <a:endParaRPr sz="1100" u="none"/>
        </a:p>
      </xdr:txBody>
    </xdr:sp>
    <xdr:clientData fLocksWithSheet="0"/>
  </xdr:oneCellAnchor>
  <xdr:oneCellAnchor>
    <xdr:from>
      <xdr:col>8</xdr:col>
      <xdr:colOff>638175</xdr:colOff>
      <xdr:row>17</xdr:row>
      <xdr:rowOff>161925</xdr:rowOff>
    </xdr:from>
    <xdr:ext cx="1838325" cy="2381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xmlns="" id="{F1CDFDF0-9539-4D9B-BB68-550A153FE2AF}"/>
            </a:ext>
          </a:extLst>
        </xdr:cNvPr>
        <xdr:cNvSpPr txBox="1"/>
      </xdr:nvSpPr>
      <xdr:spPr>
        <a:xfrm>
          <a:off x="7115175" y="4794885"/>
          <a:ext cx="1838325" cy="2381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 =</a:t>
          </a: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 x C x d</a:t>
          </a:r>
          <a:endParaRPr sz="1400"/>
        </a:p>
      </xdr:txBody>
    </xdr:sp>
    <xdr:clientData fLocksWithSheet="0"/>
  </xdr:oneCellAnchor>
  <xdr:oneCellAnchor>
    <xdr:from>
      <xdr:col>7</xdr:col>
      <xdr:colOff>419100</xdr:colOff>
      <xdr:row>31</xdr:row>
      <xdr:rowOff>66675</xdr:rowOff>
    </xdr:from>
    <xdr:ext cx="2638425" cy="4381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xmlns="" id="{1D2FC24C-3525-46E1-884C-D1BCB1F25022}"/>
            </a:ext>
          </a:extLst>
        </xdr:cNvPr>
        <xdr:cNvSpPr txBox="1"/>
      </xdr:nvSpPr>
      <xdr:spPr>
        <a:xfrm>
          <a:off x="6301740" y="7869555"/>
          <a:ext cx="2638425" cy="438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NV =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Q x VC x J       _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(L x c) + (Q x VC x TV)</a:t>
          </a:r>
          <a:endParaRPr sz="1100" u="none"/>
        </a:p>
      </xdr:txBody>
    </xdr:sp>
    <xdr:clientData fLocksWithSheet="0"/>
  </xdr:oneCellAnchor>
  <xdr:oneCellAnchor>
    <xdr:from>
      <xdr:col>8</xdr:col>
      <xdr:colOff>57150</xdr:colOff>
      <xdr:row>37</xdr:row>
      <xdr:rowOff>95250</xdr:rowOff>
    </xdr:from>
    <xdr:ext cx="2419350" cy="3905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xmlns="" id="{359A3D5A-A26F-4981-94CF-60E20E84B21C}"/>
            </a:ext>
          </a:extLst>
        </xdr:cNvPr>
        <xdr:cNvSpPr txBox="1"/>
      </xdr:nvSpPr>
      <xdr:spPr>
        <a:xfrm>
          <a:off x="6534150" y="9498330"/>
          <a:ext cx="2419350" cy="390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 =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1  </a:t>
          </a: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x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Q </a:t>
          </a: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x (1+ K)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NV       c   </a:t>
          </a:r>
          <a:endParaRPr sz="1100" u="none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350520</xdr:colOff>
      <xdr:row>13</xdr:row>
      <xdr:rowOff>108585</xdr:rowOff>
    </xdr:from>
    <xdr:ext cx="2695575" cy="117157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A3467F42-ADD1-42AA-A0BF-EA68ECFC14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5480" y="3179445"/>
          <a:ext cx="2695575" cy="11715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quivos\servi&#231;os%20engenharia\trabalho%20engenharia\servi&#231;os%20prefeitura\meio%20ambiente\2021\lixo%202021\12%20meses\conta%20rsu%20e%20coleta%20seletiva%202021%20RV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OLETA%20DE%20RSU%20RV2%20planil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ções"/>
      <sheetName val="Dimensionamento frota"/>
      <sheetName val="Metodologia de cálculo"/>
      <sheetName val="COMPOSIÇÃO CAMINHÃO"/>
      <sheetName val="dimensionamento coleta seletiva"/>
    </sheetNames>
    <sheetDataSet>
      <sheetData sheetId="0"/>
      <sheetData sheetId="1">
        <row r="46">
          <cell r="D46">
            <v>258.66590859505004</v>
          </cell>
        </row>
      </sheetData>
      <sheetData sheetId="2">
        <row r="9">
          <cell r="J9">
            <v>0.80722989999999994</v>
          </cell>
        </row>
        <row r="15">
          <cell r="J15">
            <v>40</v>
          </cell>
        </row>
        <row r="16">
          <cell r="J16">
            <v>0.5</v>
          </cell>
        </row>
        <row r="24">
          <cell r="J24">
            <v>1.32</v>
          </cell>
        </row>
        <row r="25">
          <cell r="J25">
            <v>2.2000000000000002</v>
          </cell>
        </row>
        <row r="26">
          <cell r="J26">
            <v>2.64</v>
          </cell>
        </row>
        <row r="27">
          <cell r="J27">
            <v>3.96</v>
          </cell>
        </row>
        <row r="28">
          <cell r="J28">
            <v>7.92</v>
          </cell>
        </row>
        <row r="29">
          <cell r="J29">
            <v>9.8999999999999986</v>
          </cell>
        </row>
        <row r="34">
          <cell r="J34">
            <v>7.5</v>
          </cell>
        </row>
      </sheetData>
      <sheetData sheetId="3">
        <row r="32">
          <cell r="C32">
            <v>172.04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Dimensionamento"/>
      <sheetName val="CRONOGRAMA"/>
      <sheetName val="BDI"/>
    </sheetNames>
    <sheetDataSet>
      <sheetData sheetId="0"/>
      <sheetData sheetId="1">
        <row r="104">
          <cell r="E104">
            <v>281.20999999999998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46" workbookViewId="0">
      <selection activeCell="G58" sqref="G58"/>
    </sheetView>
  </sheetViews>
  <sheetFormatPr defaultColWidth="14.42578125" defaultRowHeight="15" customHeight="1"/>
  <cols>
    <col min="1" max="1" width="5.5703125" customWidth="1"/>
    <col min="2" max="2" width="17" customWidth="1"/>
    <col min="3" max="3" width="8.7109375" hidden="1" customWidth="1"/>
    <col min="4" max="4" width="50.28515625" customWidth="1"/>
    <col min="5" max="5" width="6.42578125" style="210" customWidth="1"/>
    <col min="6" max="6" width="16" customWidth="1"/>
    <col min="7" max="7" width="13.85546875" style="509" customWidth="1"/>
    <col min="8" max="8" width="14.42578125" customWidth="1"/>
    <col min="9" max="9" width="12.42578125" style="509" customWidth="1"/>
    <col min="10" max="10" width="17.28515625" customWidth="1"/>
    <col min="11" max="11" width="19.28515625" customWidth="1"/>
    <col min="12" max="12" width="29.7109375" customWidth="1"/>
    <col min="13" max="25" width="8.7109375" customWidth="1"/>
  </cols>
  <sheetData>
    <row r="1" spans="1:12" ht="12.75" customHeight="1">
      <c r="A1" s="2"/>
      <c r="B1" s="2"/>
      <c r="C1" s="3"/>
      <c r="D1" s="540" t="s">
        <v>0</v>
      </c>
      <c r="E1" s="541"/>
      <c r="F1" s="541"/>
      <c r="G1" s="541"/>
      <c r="H1" s="541"/>
      <c r="I1" s="541"/>
      <c r="J1" s="541"/>
      <c r="K1" s="7"/>
    </row>
    <row r="2" spans="1:12" ht="18" customHeight="1">
      <c r="A2" s="2"/>
      <c r="B2" s="2"/>
      <c r="C2" s="3"/>
      <c r="D2" s="540" t="s">
        <v>1</v>
      </c>
      <c r="E2" s="541"/>
      <c r="F2" s="541"/>
      <c r="G2" s="541"/>
      <c r="H2" s="541"/>
      <c r="I2" s="541"/>
      <c r="J2" s="541"/>
      <c r="K2" s="6"/>
      <c r="L2" s="7"/>
    </row>
    <row r="3" spans="1:12" ht="18" customHeight="1">
      <c r="A3" s="2"/>
      <c r="B3" s="2"/>
      <c r="C3" s="3"/>
      <c r="D3" s="540" t="s">
        <v>2</v>
      </c>
      <c r="E3" s="541"/>
      <c r="F3" s="541"/>
      <c r="G3" s="541"/>
      <c r="H3" s="541"/>
      <c r="I3" s="541"/>
      <c r="J3" s="541"/>
      <c r="K3" s="6"/>
      <c r="L3" s="7"/>
    </row>
    <row r="4" spans="1:12" ht="9.75" customHeight="1" thickBot="1">
      <c r="A4" s="2"/>
      <c r="B4" s="2"/>
      <c r="C4" s="3"/>
      <c r="D4" s="8"/>
      <c r="E4" s="8"/>
      <c r="F4" s="8"/>
      <c r="G4" s="512"/>
      <c r="H4" s="8"/>
      <c r="I4" s="512"/>
      <c r="J4" s="8"/>
      <c r="K4" s="7"/>
    </row>
    <row r="5" spans="1:12" ht="16.5" customHeight="1" thickBot="1">
      <c r="A5" s="2"/>
      <c r="B5" s="2"/>
      <c r="C5" s="3"/>
      <c r="D5" s="10"/>
      <c r="E5" s="11"/>
      <c r="F5" s="5"/>
      <c r="G5" s="513" t="s">
        <v>3</v>
      </c>
      <c r="H5" s="382" t="s">
        <v>4</v>
      </c>
      <c r="I5" s="517" t="s">
        <v>5</v>
      </c>
      <c r="J5" s="382" t="s">
        <v>362</v>
      </c>
      <c r="K5" s="17"/>
      <c r="L5" s="7"/>
    </row>
    <row r="6" spans="1:12" ht="12.75" customHeight="1">
      <c r="A6" s="542" t="s">
        <v>6</v>
      </c>
      <c r="B6" s="541"/>
      <c r="C6" s="541"/>
      <c r="D6" s="541"/>
      <c r="E6" s="541"/>
      <c r="F6" s="541"/>
      <c r="G6" s="541"/>
      <c r="H6" s="541"/>
      <c r="I6" s="541"/>
      <c r="J6" s="541"/>
      <c r="K6" s="6"/>
    </row>
    <row r="7" spans="1:12" ht="12.75" customHeight="1" thickBot="1">
      <c r="A7" s="6"/>
      <c r="B7" s="6"/>
      <c r="C7" s="6"/>
      <c r="D7" s="6"/>
      <c r="E7" s="207"/>
      <c r="F7" s="6"/>
      <c r="G7" s="514"/>
      <c r="H7" s="6"/>
      <c r="I7" s="514"/>
      <c r="J7" s="6"/>
      <c r="K7" s="6"/>
    </row>
    <row r="8" spans="1:12" ht="12.75" customHeight="1" thickBot="1">
      <c r="A8" s="543" t="s">
        <v>7</v>
      </c>
      <c r="B8" s="545" t="s">
        <v>8</v>
      </c>
      <c r="C8" s="545" t="s">
        <v>8</v>
      </c>
      <c r="D8" s="561" t="s">
        <v>10</v>
      </c>
      <c r="E8" s="543" t="s">
        <v>12</v>
      </c>
      <c r="F8" s="553" t="s">
        <v>13</v>
      </c>
      <c r="G8" s="553" t="s">
        <v>15</v>
      </c>
      <c r="H8" s="563" t="s">
        <v>16</v>
      </c>
      <c r="I8" s="564" t="s">
        <v>18</v>
      </c>
      <c r="J8" s="548"/>
      <c r="K8" s="28"/>
    </row>
    <row r="9" spans="1:12" ht="12.75" customHeight="1" thickBot="1">
      <c r="A9" s="544"/>
      <c r="B9" s="544"/>
      <c r="C9" s="544"/>
      <c r="D9" s="544"/>
      <c r="E9" s="562"/>
      <c r="F9" s="544"/>
      <c r="G9" s="544"/>
      <c r="H9" s="544"/>
      <c r="I9" s="521" t="s">
        <v>25</v>
      </c>
      <c r="J9" s="373" t="s">
        <v>26</v>
      </c>
      <c r="K9" s="28"/>
    </row>
    <row r="10" spans="1:12" ht="12.75" customHeight="1" thickBot="1">
      <c r="A10" s="374">
        <v>1</v>
      </c>
      <c r="B10" s="375" t="s">
        <v>29</v>
      </c>
      <c r="C10" s="376"/>
      <c r="D10" s="376"/>
      <c r="E10" s="377"/>
      <c r="F10" s="376"/>
      <c r="G10" s="520"/>
      <c r="H10" s="376"/>
      <c r="I10" s="520"/>
      <c r="J10" s="378"/>
      <c r="K10" s="30"/>
    </row>
    <row r="11" spans="1:12" ht="45">
      <c r="A11" s="379" t="s">
        <v>31</v>
      </c>
      <c r="B11" s="383" t="s">
        <v>32</v>
      </c>
      <c r="C11" s="383" t="s">
        <v>33</v>
      </c>
      <c r="D11" s="384" t="s">
        <v>34</v>
      </c>
      <c r="E11" s="385" t="s">
        <v>35</v>
      </c>
      <c r="F11" s="386">
        <v>84.54</v>
      </c>
      <c r="G11" s="522">
        <f>TRUNC(F11*(1+$H$5),2)</f>
        <v>104.56</v>
      </c>
      <c r="H11" s="387">
        <f>Dimensionamento!M14</f>
        <v>100.66</v>
      </c>
      <c r="I11" s="523">
        <f>TRUNC(H11*12,2)</f>
        <v>1207.92</v>
      </c>
      <c r="J11" s="388">
        <f>ROUND(I11*G11,2)</f>
        <v>126300.12</v>
      </c>
      <c r="K11" s="34"/>
      <c r="L11" s="35"/>
    </row>
    <row r="12" spans="1:12" ht="45">
      <c r="A12" s="379" t="s">
        <v>38</v>
      </c>
      <c r="B12" s="383" t="s">
        <v>39</v>
      </c>
      <c r="C12" s="389" t="s">
        <v>40</v>
      </c>
      <c r="D12" s="384" t="s">
        <v>34</v>
      </c>
      <c r="E12" s="385" t="s">
        <v>35</v>
      </c>
      <c r="F12" s="386">
        <v>34.25</v>
      </c>
      <c r="G12" s="522">
        <f t="shared" ref="G12:G21" si="0">TRUNC(F12*(1+$H$5),2)</f>
        <v>42.36</v>
      </c>
      <c r="H12" s="390">
        <f>Dimensionamento!M20</f>
        <v>40.78</v>
      </c>
      <c r="I12" s="523">
        <f t="shared" ref="I12:I21" si="1">TRUNC(H12*12,2)</f>
        <v>489.36</v>
      </c>
      <c r="J12" s="388">
        <f t="shared" ref="J12:J21" si="2">ROUND(I12*G12,2)</f>
        <v>20729.29</v>
      </c>
      <c r="K12" s="34"/>
      <c r="L12" s="35"/>
    </row>
    <row r="13" spans="1:12" ht="33.75">
      <c r="A13" s="379" t="s">
        <v>44</v>
      </c>
      <c r="B13" s="383" t="s">
        <v>45</v>
      </c>
      <c r="C13" s="389"/>
      <c r="D13" s="384" t="s">
        <v>46</v>
      </c>
      <c r="E13" s="385" t="s">
        <v>35</v>
      </c>
      <c r="F13" s="386">
        <v>29.02</v>
      </c>
      <c r="G13" s="522">
        <f t="shared" si="0"/>
        <v>35.89</v>
      </c>
      <c r="H13" s="390">
        <f>Dimensionamento!M26</f>
        <v>34.549999999999997</v>
      </c>
      <c r="I13" s="523">
        <f t="shared" si="1"/>
        <v>414.6</v>
      </c>
      <c r="J13" s="388">
        <f t="shared" si="2"/>
        <v>14879.99</v>
      </c>
      <c r="K13" s="34"/>
      <c r="L13" s="35"/>
    </row>
    <row r="14" spans="1:12" s="222" customFormat="1" ht="33.75">
      <c r="A14" s="379" t="s">
        <v>49</v>
      </c>
      <c r="B14" s="383" t="s">
        <v>210</v>
      </c>
      <c r="C14" s="389" t="s">
        <v>50</v>
      </c>
      <c r="D14" s="384" t="s">
        <v>51</v>
      </c>
      <c r="E14" s="385" t="s">
        <v>60</v>
      </c>
      <c r="F14" s="386">
        <v>42475.839999999997</v>
      </c>
      <c r="G14" s="522">
        <f t="shared" si="0"/>
        <v>52538.36</v>
      </c>
      <c r="H14" s="390">
        <f>Dimensionamento!L36</f>
        <v>7.0000000000000007E-2</v>
      </c>
      <c r="I14" s="523">
        <f t="shared" si="1"/>
        <v>0.84</v>
      </c>
      <c r="J14" s="388">
        <f t="shared" si="2"/>
        <v>44132.22</v>
      </c>
      <c r="K14" s="510"/>
      <c r="L14" s="511"/>
    </row>
    <row r="15" spans="1:12" ht="33.75">
      <c r="A15" s="379" t="s">
        <v>52</v>
      </c>
      <c r="B15" s="383" t="s">
        <v>209</v>
      </c>
      <c r="C15" s="389"/>
      <c r="D15" s="384" t="s">
        <v>53</v>
      </c>
      <c r="E15" s="385" t="s">
        <v>60</v>
      </c>
      <c r="F15" s="386">
        <v>17545.439999999999</v>
      </c>
      <c r="G15" s="522">
        <f t="shared" si="0"/>
        <v>21701.95</v>
      </c>
      <c r="H15" s="390">
        <f>Dimensionamento!M54</f>
        <v>0.28999999999999998</v>
      </c>
      <c r="I15" s="523">
        <f t="shared" si="1"/>
        <v>3.48</v>
      </c>
      <c r="J15" s="388">
        <f t="shared" si="2"/>
        <v>75522.789999999994</v>
      </c>
      <c r="K15" s="34"/>
      <c r="L15" s="35"/>
    </row>
    <row r="16" spans="1:12" ht="33.75">
      <c r="A16" s="379" t="s">
        <v>55</v>
      </c>
      <c r="B16" s="383" t="s">
        <v>211</v>
      </c>
      <c r="C16" s="389"/>
      <c r="D16" s="384" t="s">
        <v>56</v>
      </c>
      <c r="E16" s="385" t="s">
        <v>60</v>
      </c>
      <c r="F16" s="386">
        <v>8245.6</v>
      </c>
      <c r="G16" s="522">
        <f t="shared" si="0"/>
        <v>10198.98</v>
      </c>
      <c r="H16" s="390">
        <f>Dimensionamento!M54</f>
        <v>0.28999999999999998</v>
      </c>
      <c r="I16" s="523">
        <f t="shared" si="1"/>
        <v>3.48</v>
      </c>
      <c r="J16" s="388">
        <f t="shared" si="2"/>
        <v>35492.449999999997</v>
      </c>
      <c r="K16" s="34"/>
      <c r="L16" s="35"/>
    </row>
    <row r="17" spans="1:12" ht="22.5">
      <c r="A17" s="379" t="s">
        <v>57</v>
      </c>
      <c r="B17" s="383" t="s">
        <v>58</v>
      </c>
      <c r="C17" s="389" t="s">
        <v>50</v>
      </c>
      <c r="D17" s="384" t="s">
        <v>59</v>
      </c>
      <c r="E17" s="385" t="s">
        <v>60</v>
      </c>
      <c r="F17" s="386">
        <v>6348.32</v>
      </c>
      <c r="G17" s="522">
        <f t="shared" si="0"/>
        <v>7852.23</v>
      </c>
      <c r="H17" s="390">
        <f>Dimensionamento!M60</f>
        <v>1</v>
      </c>
      <c r="I17" s="523">
        <f t="shared" si="1"/>
        <v>12</v>
      </c>
      <c r="J17" s="388">
        <f t="shared" si="2"/>
        <v>94226.76</v>
      </c>
      <c r="K17" s="34"/>
      <c r="L17" s="35"/>
    </row>
    <row r="18" spans="1:12" ht="22.5">
      <c r="A18" s="379" t="s">
        <v>62</v>
      </c>
      <c r="B18" s="383" t="s">
        <v>63</v>
      </c>
      <c r="C18" s="391"/>
      <c r="D18" s="384" t="s">
        <v>64</v>
      </c>
      <c r="E18" s="385" t="s">
        <v>60</v>
      </c>
      <c r="F18" s="386">
        <v>5276.48</v>
      </c>
      <c r="G18" s="522">
        <f t="shared" si="0"/>
        <v>6526.47</v>
      </c>
      <c r="H18" s="392">
        <f>Dimensionamento!M65</f>
        <v>1</v>
      </c>
      <c r="I18" s="523">
        <f t="shared" si="1"/>
        <v>12</v>
      </c>
      <c r="J18" s="388">
        <f t="shared" si="2"/>
        <v>78317.64</v>
      </c>
      <c r="K18" s="34"/>
      <c r="L18" s="35"/>
    </row>
    <row r="19" spans="1:12" ht="12.75">
      <c r="A19" s="379" t="s">
        <v>65</v>
      </c>
      <c r="B19" s="383" t="s">
        <v>66</v>
      </c>
      <c r="C19" s="391"/>
      <c r="D19" s="384" t="s">
        <v>67</v>
      </c>
      <c r="E19" s="385" t="s">
        <v>60</v>
      </c>
      <c r="F19" s="386">
        <v>4512.6400000000003</v>
      </c>
      <c r="G19" s="522">
        <f t="shared" si="0"/>
        <v>5581.68</v>
      </c>
      <c r="H19" s="390">
        <f>Dimensionamento!M71</f>
        <v>1</v>
      </c>
      <c r="I19" s="523">
        <f t="shared" si="1"/>
        <v>12</v>
      </c>
      <c r="J19" s="388">
        <f t="shared" si="2"/>
        <v>66980.160000000003</v>
      </c>
      <c r="K19" s="34"/>
      <c r="L19" s="35"/>
    </row>
    <row r="20" spans="1:12" ht="90">
      <c r="A20" s="379" t="s">
        <v>68</v>
      </c>
      <c r="B20" s="383" t="s">
        <v>69</v>
      </c>
      <c r="C20" s="391"/>
      <c r="D20" s="384" t="s">
        <v>70</v>
      </c>
      <c r="E20" s="385" t="s">
        <v>71</v>
      </c>
      <c r="F20" s="386">
        <v>27.73</v>
      </c>
      <c r="G20" s="522">
        <f t="shared" si="0"/>
        <v>34.29</v>
      </c>
      <c r="H20" s="390">
        <f>Dimensionamento!M80</f>
        <v>349.8</v>
      </c>
      <c r="I20" s="523">
        <f t="shared" si="1"/>
        <v>4197.6000000000004</v>
      </c>
      <c r="J20" s="388">
        <f t="shared" si="2"/>
        <v>143935.70000000001</v>
      </c>
      <c r="K20" s="34"/>
      <c r="L20" s="35"/>
    </row>
    <row r="21" spans="1:12" ht="12.75">
      <c r="A21" s="379" t="s">
        <v>72</v>
      </c>
      <c r="B21" s="383" t="s">
        <v>73</v>
      </c>
      <c r="C21" s="391"/>
      <c r="D21" s="393" t="s">
        <v>74</v>
      </c>
      <c r="E21" s="385" t="s">
        <v>60</v>
      </c>
      <c r="F21" s="386">
        <v>2907.52</v>
      </c>
      <c r="G21" s="522">
        <f t="shared" si="0"/>
        <v>3596.31</v>
      </c>
      <c r="H21" s="390">
        <f>Dimensionamento!M85</f>
        <v>1</v>
      </c>
      <c r="I21" s="523">
        <f t="shared" si="1"/>
        <v>12</v>
      </c>
      <c r="J21" s="388">
        <f t="shared" si="2"/>
        <v>43155.72</v>
      </c>
      <c r="K21" s="34"/>
      <c r="L21" s="35"/>
    </row>
    <row r="22" spans="1:12" ht="12.75" customHeight="1" thickBot="1">
      <c r="A22" s="549" t="s">
        <v>75</v>
      </c>
      <c r="B22" s="550"/>
      <c r="C22" s="550"/>
      <c r="D22" s="550"/>
      <c r="E22" s="550"/>
      <c r="F22" s="550"/>
      <c r="G22" s="550"/>
      <c r="H22" s="551"/>
      <c r="I22" s="524"/>
      <c r="J22" s="394">
        <f>TRUNC(SUM(J11:J21),2)</f>
        <v>743672.84</v>
      </c>
      <c r="K22" s="34"/>
      <c r="L22" s="35"/>
    </row>
    <row r="23" spans="1:12" ht="12.75" customHeight="1" thickBot="1">
      <c r="A23" s="374">
        <v>2</v>
      </c>
      <c r="B23" s="546" t="s">
        <v>37</v>
      </c>
      <c r="C23" s="554"/>
      <c r="D23" s="554"/>
      <c r="E23" s="555"/>
      <c r="F23" s="555"/>
      <c r="G23" s="555"/>
      <c r="H23" s="555"/>
      <c r="I23" s="555"/>
      <c r="J23" s="556"/>
      <c r="K23" s="34"/>
    </row>
    <row r="24" spans="1:12" ht="30.6" customHeight="1">
      <c r="A24" s="380" t="s">
        <v>80</v>
      </c>
      <c r="B24" s="396" t="s">
        <v>81</v>
      </c>
      <c r="C24" s="396" t="s">
        <v>82</v>
      </c>
      <c r="D24" s="397" t="s">
        <v>83</v>
      </c>
      <c r="E24" s="398" t="s">
        <v>85</v>
      </c>
      <c r="F24" s="533">
        <f>Dimensionamento!D120</f>
        <v>207.04</v>
      </c>
      <c r="G24" s="525">
        <f>TRUNC(F24*(1+$H$5),2)</f>
        <v>256.08</v>
      </c>
      <c r="H24" s="399">
        <f>Dimensionamento!E109</f>
        <v>281.20999999999998</v>
      </c>
      <c r="I24" s="526">
        <f>TRUNC(H24*12,2)</f>
        <v>3374.52</v>
      </c>
      <c r="J24" s="400">
        <f>ROUND(G24*I24,2)</f>
        <v>864147.08</v>
      </c>
      <c r="K24" s="34"/>
    </row>
    <row r="25" spans="1:12" s="211" customFormat="1" ht="21" customHeight="1">
      <c r="A25" s="381" t="s">
        <v>202</v>
      </c>
      <c r="B25" s="396" t="s">
        <v>203</v>
      </c>
      <c r="C25" s="401"/>
      <c r="D25" s="402" t="s">
        <v>204</v>
      </c>
      <c r="E25" s="398" t="s">
        <v>48</v>
      </c>
      <c r="F25" s="533">
        <f>Dimensionamento!C128</f>
        <v>139.81</v>
      </c>
      <c r="G25" s="525">
        <f>TRUNC(F25*(1+$H$5),2)</f>
        <v>172.93</v>
      </c>
      <c r="H25" s="399">
        <v>64</v>
      </c>
      <c r="I25" s="526">
        <f>TRUNC(H25*12,2)</f>
        <v>768</v>
      </c>
      <c r="J25" s="400">
        <f>ROUND(G25*I25,2)</f>
        <v>132810.23999999999</v>
      </c>
      <c r="K25" s="34"/>
    </row>
    <row r="26" spans="1:12" ht="12.75" customHeight="1" thickBot="1">
      <c r="A26" s="557" t="s">
        <v>75</v>
      </c>
      <c r="B26" s="558"/>
      <c r="C26" s="558"/>
      <c r="D26" s="558"/>
      <c r="E26" s="559"/>
      <c r="F26" s="559"/>
      <c r="G26" s="559"/>
      <c r="H26" s="560"/>
      <c r="I26" s="527"/>
      <c r="J26" s="395">
        <f>TRUNC(SUM(J24:J25),2)</f>
        <v>996957.32</v>
      </c>
      <c r="K26" s="34"/>
      <c r="L26" s="38"/>
    </row>
    <row r="27" spans="1:12" ht="13.5" thickBot="1">
      <c r="A27" s="374">
        <v>3</v>
      </c>
      <c r="B27" s="546" t="s">
        <v>93</v>
      </c>
      <c r="C27" s="547"/>
      <c r="D27" s="547"/>
      <c r="E27" s="547"/>
      <c r="F27" s="547"/>
      <c r="G27" s="547"/>
      <c r="H27" s="547"/>
      <c r="I27" s="547"/>
      <c r="J27" s="548"/>
      <c r="K27" s="34"/>
      <c r="L27" s="38"/>
    </row>
    <row r="28" spans="1:12" ht="33.75">
      <c r="A28" s="380" t="s">
        <v>95</v>
      </c>
      <c r="B28" s="383" t="s">
        <v>96</v>
      </c>
      <c r="C28" s="403" t="s">
        <v>82</v>
      </c>
      <c r="D28" s="384" t="s">
        <v>97</v>
      </c>
      <c r="E28" s="385" t="s">
        <v>48</v>
      </c>
      <c r="F28" s="404">
        <v>169.04</v>
      </c>
      <c r="G28" s="522">
        <f>TRUNC(F28*(1+$H$5),2)</f>
        <v>209.08</v>
      </c>
      <c r="H28" s="390">
        <f>Dimensionamento!M140</f>
        <v>103.76</v>
      </c>
      <c r="I28" s="523">
        <f>TRUNC(H28*12,2)</f>
        <v>1245.1199999999999</v>
      </c>
      <c r="J28" s="405">
        <f>ROUND(G28*I28,2)</f>
        <v>260329.69</v>
      </c>
      <c r="K28" s="34"/>
      <c r="L28" s="38"/>
    </row>
    <row r="29" spans="1:12" ht="33.75">
      <c r="A29" s="380" t="s">
        <v>105</v>
      </c>
      <c r="B29" s="383" t="s">
        <v>106</v>
      </c>
      <c r="C29" s="403"/>
      <c r="D29" s="384" t="s">
        <v>107</v>
      </c>
      <c r="E29" s="385" t="s">
        <v>48</v>
      </c>
      <c r="F29" s="404">
        <v>65.56</v>
      </c>
      <c r="G29" s="522">
        <f t="shared" ref="G29:G33" si="3">TRUNC(F29*(1+$H$5),2)</f>
        <v>81.09</v>
      </c>
      <c r="H29" s="390">
        <f>Dimensionamento!M149</f>
        <v>40.24</v>
      </c>
      <c r="I29" s="523">
        <f t="shared" ref="I29:I33" si="4">TRUNC(H29*12,2)</f>
        <v>482.88</v>
      </c>
      <c r="J29" s="405">
        <f t="shared" ref="J29:J33" si="5">ROUND(G29*I29,2)</f>
        <v>39156.74</v>
      </c>
      <c r="K29" s="34"/>
    </row>
    <row r="30" spans="1:12" ht="33.75">
      <c r="A30" s="380" t="s">
        <v>109</v>
      </c>
      <c r="B30" s="383" t="s">
        <v>110</v>
      </c>
      <c r="C30" s="403"/>
      <c r="D30" s="384" t="s">
        <v>111</v>
      </c>
      <c r="E30" s="385" t="s">
        <v>48</v>
      </c>
      <c r="F30" s="404">
        <v>52.14</v>
      </c>
      <c r="G30" s="522">
        <f t="shared" si="3"/>
        <v>64.489999999999995</v>
      </c>
      <c r="H30" s="390">
        <f>Dimensionamento!M159</f>
        <v>32</v>
      </c>
      <c r="I30" s="523">
        <f t="shared" si="4"/>
        <v>384</v>
      </c>
      <c r="J30" s="405">
        <f t="shared" si="5"/>
        <v>24764.16</v>
      </c>
      <c r="K30" s="34"/>
    </row>
    <row r="31" spans="1:12" ht="45">
      <c r="A31" s="380" t="s">
        <v>113</v>
      </c>
      <c r="B31" s="383" t="s">
        <v>114</v>
      </c>
      <c r="C31" s="403"/>
      <c r="D31" s="384" t="s">
        <v>115</v>
      </c>
      <c r="E31" s="385" t="s">
        <v>48</v>
      </c>
      <c r="F31" s="404">
        <v>126.41</v>
      </c>
      <c r="G31" s="522">
        <f t="shared" si="3"/>
        <v>156.35</v>
      </c>
      <c r="H31" s="390">
        <f>Dimensionamento!M170</f>
        <v>99.34</v>
      </c>
      <c r="I31" s="523">
        <f t="shared" si="4"/>
        <v>1192.08</v>
      </c>
      <c r="J31" s="405">
        <f t="shared" si="5"/>
        <v>186381.71</v>
      </c>
      <c r="K31" s="34"/>
      <c r="L31" s="38"/>
    </row>
    <row r="32" spans="1:12" ht="45">
      <c r="A32" s="380" t="s">
        <v>117</v>
      </c>
      <c r="B32" s="383" t="s">
        <v>118</v>
      </c>
      <c r="C32" s="403"/>
      <c r="D32" s="384" t="s">
        <v>115</v>
      </c>
      <c r="E32" s="385" t="s">
        <v>48</v>
      </c>
      <c r="F32" s="404">
        <v>53.92</v>
      </c>
      <c r="G32" s="522">
        <f t="shared" si="3"/>
        <v>66.69</v>
      </c>
      <c r="H32" s="390">
        <f>Dimensionamento!M179</f>
        <v>42.37</v>
      </c>
      <c r="I32" s="523">
        <f t="shared" si="4"/>
        <v>508.44</v>
      </c>
      <c r="J32" s="405">
        <f t="shared" si="5"/>
        <v>33907.86</v>
      </c>
      <c r="K32" s="34"/>
      <c r="L32" s="35"/>
    </row>
    <row r="33" spans="1:12" ht="45">
      <c r="A33" s="380" t="s">
        <v>121</v>
      </c>
      <c r="B33" s="383" t="s">
        <v>122</v>
      </c>
      <c r="C33" s="403"/>
      <c r="D33" s="384" t="s">
        <v>123</v>
      </c>
      <c r="E33" s="385" t="s">
        <v>48</v>
      </c>
      <c r="F33" s="404">
        <v>43.64</v>
      </c>
      <c r="G33" s="522">
        <f t="shared" si="3"/>
        <v>53.97</v>
      </c>
      <c r="H33" s="390">
        <f>Dimensionamento!M189</f>
        <v>34.29</v>
      </c>
      <c r="I33" s="523">
        <f t="shared" si="4"/>
        <v>411.48</v>
      </c>
      <c r="J33" s="405">
        <f t="shared" si="5"/>
        <v>22207.58</v>
      </c>
      <c r="K33" s="34"/>
      <c r="L33" s="35"/>
    </row>
    <row r="34" spans="1:12" ht="13.5" thickBot="1">
      <c r="A34" s="549" t="s">
        <v>75</v>
      </c>
      <c r="B34" s="550"/>
      <c r="C34" s="550"/>
      <c r="D34" s="550"/>
      <c r="E34" s="550"/>
      <c r="F34" s="550"/>
      <c r="G34" s="550"/>
      <c r="H34" s="551"/>
      <c r="I34" s="524"/>
      <c r="J34" s="394">
        <f>TRUNC(SUM(J28:J33),2)</f>
        <v>566747.74</v>
      </c>
      <c r="K34" s="34"/>
      <c r="L34" s="38"/>
    </row>
    <row r="35" spans="1:12" ht="13.5" thickBot="1">
      <c r="A35" s="374">
        <v>4</v>
      </c>
      <c r="B35" s="546" t="s">
        <v>126</v>
      </c>
      <c r="C35" s="547"/>
      <c r="D35" s="547"/>
      <c r="E35" s="547"/>
      <c r="F35" s="547"/>
      <c r="G35" s="547"/>
      <c r="H35" s="547"/>
      <c r="I35" s="547"/>
      <c r="J35" s="548"/>
      <c r="K35" s="34"/>
    </row>
    <row r="36" spans="1:12" ht="41.45" customHeight="1">
      <c r="A36" s="380" t="s">
        <v>128</v>
      </c>
      <c r="B36" s="383" t="s">
        <v>198</v>
      </c>
      <c r="C36" s="403" t="s">
        <v>82</v>
      </c>
      <c r="D36" s="384" t="s">
        <v>129</v>
      </c>
      <c r="E36" s="385" t="s">
        <v>130</v>
      </c>
      <c r="F36" s="386">
        <v>1433</v>
      </c>
      <c r="G36" s="522">
        <f>TRUNC(F36*(1+$H$5),2)</f>
        <v>1772.47</v>
      </c>
      <c r="H36" s="390">
        <f>Dimensionamento!M197</f>
        <v>32</v>
      </c>
      <c r="I36" s="523">
        <f>TRUNC(H36*12,2)</f>
        <v>384</v>
      </c>
      <c r="J36" s="405">
        <f>ROUND(G36*I36,2)</f>
        <v>680628.48</v>
      </c>
      <c r="K36" s="34"/>
    </row>
    <row r="37" spans="1:12" ht="45">
      <c r="A37" s="380" t="s">
        <v>131</v>
      </c>
      <c r="B37" s="383" t="s">
        <v>132</v>
      </c>
      <c r="C37" s="403" t="s">
        <v>82</v>
      </c>
      <c r="D37" s="384" t="s">
        <v>133</v>
      </c>
      <c r="E37" s="385" t="s">
        <v>130</v>
      </c>
      <c r="F37" s="386">
        <v>249.69</v>
      </c>
      <c r="G37" s="522">
        <f>TRUNC(F37*(1+$H$5),2)</f>
        <v>308.83999999999997</v>
      </c>
      <c r="H37" s="390">
        <v>20</v>
      </c>
      <c r="I37" s="523">
        <f>TRUNC(H37*12,2)</f>
        <v>240</v>
      </c>
      <c r="J37" s="405">
        <f>ROUND(G37*I37,2)</f>
        <v>74121.600000000006</v>
      </c>
      <c r="K37" s="34"/>
    </row>
    <row r="38" spans="1:12" ht="13.5" thickBot="1">
      <c r="A38" s="549" t="s">
        <v>75</v>
      </c>
      <c r="B38" s="550"/>
      <c r="C38" s="550"/>
      <c r="D38" s="550"/>
      <c r="E38" s="550"/>
      <c r="F38" s="550"/>
      <c r="G38" s="550"/>
      <c r="H38" s="551"/>
      <c r="I38" s="524"/>
      <c r="J38" s="394">
        <f>TRUNC(SUM(J36:J37),2)</f>
        <v>754750.08</v>
      </c>
      <c r="K38" s="34"/>
    </row>
    <row r="39" spans="1:12" ht="13.5" thickBot="1">
      <c r="A39" s="374">
        <v>5</v>
      </c>
      <c r="B39" s="376" t="s">
        <v>54</v>
      </c>
      <c r="C39" s="376"/>
      <c r="D39" s="376"/>
      <c r="E39" s="377"/>
      <c r="F39" s="376"/>
      <c r="G39" s="520"/>
      <c r="H39" s="376"/>
      <c r="I39" s="520"/>
      <c r="J39" s="378"/>
      <c r="K39" s="34"/>
    </row>
    <row r="40" spans="1:12" ht="22.5">
      <c r="A40" s="380" t="s">
        <v>136</v>
      </c>
      <c r="B40" s="383" t="s">
        <v>137</v>
      </c>
      <c r="C40" s="389" t="s">
        <v>33</v>
      </c>
      <c r="D40" s="406" t="s">
        <v>138</v>
      </c>
      <c r="E40" s="385" t="s">
        <v>139</v>
      </c>
      <c r="F40" s="386">
        <v>1.29</v>
      </c>
      <c r="G40" s="522">
        <f>TRUNC(F40*(1+$H$5),2)</f>
        <v>1.59</v>
      </c>
      <c r="H40" s="390">
        <f>Dimensionamento!M212</f>
        <v>18709.599999999999</v>
      </c>
      <c r="I40" s="523">
        <f>TRUNC(H40*12,2)</f>
        <v>224515.20000000001</v>
      </c>
      <c r="J40" s="405">
        <f>ROUND(G40*I40,2)</f>
        <v>356979.17</v>
      </c>
      <c r="K40" s="34"/>
    </row>
    <row r="41" spans="1:12" ht="22.5">
      <c r="A41" s="380" t="s">
        <v>141</v>
      </c>
      <c r="B41" s="383" t="s">
        <v>142</v>
      </c>
      <c r="C41" s="389" t="s">
        <v>33</v>
      </c>
      <c r="D41" s="384" t="s">
        <v>143</v>
      </c>
      <c r="E41" s="385" t="s">
        <v>144</v>
      </c>
      <c r="F41" s="386">
        <v>3122.58</v>
      </c>
      <c r="G41" s="522">
        <f t="shared" ref="G41:G44" si="6">TRUNC(F41*(1+$H$5),2)</f>
        <v>3862.31</v>
      </c>
      <c r="H41" s="407">
        <f>Dimensionamento!M217</f>
        <v>5</v>
      </c>
      <c r="I41" s="523">
        <f t="shared" ref="I41:I44" si="7">TRUNC(H41*12,2)</f>
        <v>60</v>
      </c>
      <c r="J41" s="405">
        <f t="shared" ref="J41:J44" si="8">ROUND(G41*I41,2)</f>
        <v>231738.6</v>
      </c>
      <c r="K41" s="34"/>
    </row>
    <row r="42" spans="1:12" ht="12.75" customHeight="1">
      <c r="A42" s="380" t="s">
        <v>147</v>
      </c>
      <c r="B42" s="383" t="s">
        <v>148</v>
      </c>
      <c r="C42" s="389" t="s">
        <v>33</v>
      </c>
      <c r="D42" s="384" t="s">
        <v>149</v>
      </c>
      <c r="E42" s="385" t="s">
        <v>150</v>
      </c>
      <c r="F42" s="386">
        <v>277.94</v>
      </c>
      <c r="G42" s="522">
        <f t="shared" si="6"/>
        <v>343.78</v>
      </c>
      <c r="H42" s="390">
        <f>Dimensionamento!M240</f>
        <v>240.0684</v>
      </c>
      <c r="I42" s="523">
        <f t="shared" si="7"/>
        <v>2880.82</v>
      </c>
      <c r="J42" s="405">
        <f t="shared" si="8"/>
        <v>990368.3</v>
      </c>
      <c r="K42" s="34"/>
    </row>
    <row r="43" spans="1:12" ht="22.5">
      <c r="A43" s="380" t="s">
        <v>151</v>
      </c>
      <c r="B43" s="383" t="s">
        <v>152</v>
      </c>
      <c r="C43" s="389" t="s">
        <v>33</v>
      </c>
      <c r="D43" s="406" t="s">
        <v>153</v>
      </c>
      <c r="E43" s="385" t="s">
        <v>154</v>
      </c>
      <c r="F43" s="386">
        <v>0.54</v>
      </c>
      <c r="G43" s="522">
        <f t="shared" si="6"/>
        <v>0.66</v>
      </c>
      <c r="H43" s="390">
        <f>Dimensionamento!M248</f>
        <v>15389</v>
      </c>
      <c r="I43" s="523">
        <f t="shared" si="7"/>
        <v>184668</v>
      </c>
      <c r="J43" s="405">
        <f t="shared" si="8"/>
        <v>121880.88</v>
      </c>
      <c r="K43" s="34"/>
    </row>
    <row r="44" spans="1:12" ht="12.75" customHeight="1" thickBot="1">
      <c r="A44" s="380" t="s">
        <v>155</v>
      </c>
      <c r="B44" s="383" t="s">
        <v>156</v>
      </c>
      <c r="C44" s="389" t="s">
        <v>33</v>
      </c>
      <c r="D44" s="384" t="s">
        <v>157</v>
      </c>
      <c r="E44" s="385" t="s">
        <v>12</v>
      </c>
      <c r="F44" s="386">
        <v>68.88</v>
      </c>
      <c r="G44" s="522">
        <f t="shared" si="6"/>
        <v>85.19</v>
      </c>
      <c r="H44" s="390">
        <v>60</v>
      </c>
      <c r="I44" s="523">
        <f t="shared" si="7"/>
        <v>720</v>
      </c>
      <c r="J44" s="405">
        <f t="shared" si="8"/>
        <v>61336.800000000003</v>
      </c>
      <c r="K44" s="34"/>
    </row>
    <row r="45" spans="1:12" ht="12.75" customHeight="1" thickBot="1">
      <c r="A45" s="549" t="s">
        <v>75</v>
      </c>
      <c r="B45" s="550"/>
      <c r="C45" s="550"/>
      <c r="D45" s="550"/>
      <c r="E45" s="550"/>
      <c r="F45" s="550"/>
      <c r="G45" s="550"/>
      <c r="H45" s="552"/>
      <c r="I45" s="528"/>
      <c r="J45" s="394">
        <f>TRUNC(SUM(J40:J44),2)</f>
        <v>1762303.75</v>
      </c>
      <c r="K45" s="34"/>
    </row>
    <row r="46" spans="1:12" ht="12.75" customHeight="1" thickBot="1">
      <c r="A46" s="197"/>
      <c r="B46" s="197"/>
      <c r="C46" s="197"/>
      <c r="D46" s="197"/>
      <c r="E46" s="208"/>
      <c r="F46" s="197"/>
      <c r="G46" s="515"/>
      <c r="H46" s="409" t="s">
        <v>24</v>
      </c>
      <c r="I46" s="529"/>
      <c r="J46" s="408">
        <f>TRUNC((J45+J38+J34+J26+J22),2)</f>
        <v>4824431.7300000004</v>
      </c>
      <c r="K46" s="34"/>
    </row>
    <row r="47" spans="1:12" ht="12.75" customHeight="1">
      <c r="A47" s="47"/>
      <c r="B47" s="47"/>
      <c r="C47" s="47"/>
      <c r="E47" s="209"/>
      <c r="F47" s="47"/>
      <c r="G47" s="515"/>
      <c r="H47" s="47"/>
      <c r="I47" s="518"/>
      <c r="J47" s="116"/>
      <c r="K47" s="34"/>
    </row>
    <row r="48" spans="1:12" ht="12.75" customHeight="1">
      <c r="A48" s="47"/>
      <c r="B48" s="47"/>
      <c r="C48" s="47"/>
      <c r="E48" s="209"/>
      <c r="F48" s="190"/>
      <c r="G48" s="516"/>
      <c r="H48" s="190"/>
      <c r="I48" s="516"/>
      <c r="J48" s="116"/>
      <c r="K48" s="34"/>
    </row>
    <row r="49" spans="1:12" ht="12.75" customHeight="1">
      <c r="A49" s="47"/>
      <c r="B49" s="47"/>
      <c r="C49" s="47"/>
      <c r="D49" s="202"/>
      <c r="E49" s="209"/>
      <c r="F49" s="47"/>
      <c r="G49" s="515"/>
      <c r="H49" s="117"/>
      <c r="I49" s="518"/>
      <c r="J49" s="116"/>
      <c r="K49" s="34"/>
    </row>
    <row r="50" spans="1:12" ht="12.75" customHeight="1">
      <c r="A50" s="47"/>
      <c r="B50" s="47"/>
      <c r="C50" s="47"/>
      <c r="D50" s="48"/>
      <c r="E50" s="209"/>
      <c r="F50" s="47"/>
      <c r="G50" s="515"/>
      <c r="H50" s="117"/>
      <c r="I50" s="518"/>
      <c r="J50" s="116"/>
      <c r="K50" s="34"/>
    </row>
    <row r="51" spans="1:12" ht="12.75" customHeight="1">
      <c r="A51" s="47"/>
      <c r="B51" s="47"/>
      <c r="C51" s="47"/>
      <c r="D51" s="48"/>
      <c r="E51" s="209"/>
      <c r="F51" s="47"/>
      <c r="G51" s="515"/>
      <c r="H51" s="47"/>
      <c r="I51" s="518"/>
      <c r="J51" s="116"/>
      <c r="K51" s="34"/>
    </row>
    <row r="52" spans="1:12" ht="12.75" customHeight="1">
      <c r="A52" s="47"/>
      <c r="B52" s="47"/>
      <c r="C52" s="47"/>
      <c r="E52" s="209"/>
      <c r="F52" s="47"/>
      <c r="G52" s="515"/>
      <c r="H52" s="47"/>
      <c r="I52" s="518"/>
      <c r="J52" s="116"/>
      <c r="K52" s="116"/>
      <c r="L52" s="35"/>
    </row>
    <row r="53" spans="1:12" ht="12.75" customHeight="1">
      <c r="A53" s="47"/>
      <c r="B53" s="47"/>
      <c r="C53" s="47"/>
      <c r="D53" s="47"/>
      <c r="E53" s="209"/>
      <c r="F53" s="47"/>
      <c r="G53" s="515"/>
      <c r="H53" s="47"/>
      <c r="I53" s="518"/>
      <c r="J53" s="116"/>
      <c r="K53" s="116"/>
      <c r="L53" s="35"/>
    </row>
    <row r="54" spans="1:12" ht="12.75" customHeight="1">
      <c r="A54" s="47"/>
      <c r="B54" s="47"/>
      <c r="C54" s="47"/>
      <c r="D54" s="47"/>
      <c r="E54" s="209"/>
      <c r="F54" s="47"/>
      <c r="G54" s="515"/>
      <c r="H54" s="47"/>
      <c r="I54" s="518"/>
      <c r="J54" s="116"/>
      <c r="K54" s="116"/>
      <c r="L54" s="35"/>
    </row>
    <row r="55" spans="1:12" ht="12.75" customHeight="1">
      <c r="I55" s="519"/>
      <c r="J55" s="35"/>
    </row>
    <row r="56" spans="1:12" ht="12.75" customHeight="1">
      <c r="I56" s="519"/>
      <c r="J56" s="35"/>
    </row>
    <row r="57" spans="1:12" ht="12.75" customHeight="1">
      <c r="I57" s="519"/>
      <c r="J57" s="35"/>
    </row>
    <row r="58" spans="1:12" ht="12.75" customHeight="1">
      <c r="I58" s="519"/>
      <c r="J58" s="35"/>
    </row>
    <row r="59" spans="1:12" ht="12.75" customHeight="1">
      <c r="I59" s="519"/>
      <c r="J59" s="35"/>
    </row>
    <row r="60" spans="1:12" ht="12.75" customHeight="1">
      <c r="I60" s="519"/>
      <c r="J60" s="35"/>
    </row>
    <row r="61" spans="1:12" ht="12.75" customHeight="1">
      <c r="I61" s="519"/>
      <c r="J61" s="35"/>
    </row>
    <row r="62" spans="1:12" ht="12.75" customHeight="1">
      <c r="I62" s="519"/>
      <c r="J62" s="35"/>
    </row>
    <row r="63" spans="1:12" ht="12.75" customHeight="1">
      <c r="I63" s="519"/>
      <c r="J63" s="35"/>
    </row>
    <row r="64" spans="1:12" ht="12.75" customHeight="1">
      <c r="I64" s="519"/>
      <c r="J64" s="35"/>
    </row>
    <row r="65" spans="9:10" ht="12.75" customHeight="1">
      <c r="I65" s="519"/>
      <c r="J65" s="35"/>
    </row>
    <row r="66" spans="9:10" ht="12.75" customHeight="1">
      <c r="I66" s="519"/>
      <c r="J66" s="35"/>
    </row>
    <row r="67" spans="9:10" ht="12.75" customHeight="1">
      <c r="I67" s="519"/>
      <c r="J67" s="35"/>
    </row>
    <row r="68" spans="9:10" ht="12.75" customHeight="1">
      <c r="I68" s="519"/>
      <c r="J68" s="35"/>
    </row>
    <row r="69" spans="9:10" ht="12.75" customHeight="1">
      <c r="I69" s="519"/>
      <c r="J69" s="35"/>
    </row>
    <row r="70" spans="9:10" ht="12.75" customHeight="1">
      <c r="I70" s="519"/>
      <c r="J70" s="35"/>
    </row>
    <row r="71" spans="9:10" ht="12.75" customHeight="1">
      <c r="I71" s="519"/>
      <c r="J71" s="35"/>
    </row>
    <row r="72" spans="9:10" ht="12.75" customHeight="1">
      <c r="I72" s="519"/>
      <c r="J72" s="35"/>
    </row>
    <row r="73" spans="9:10" ht="12.75" customHeight="1">
      <c r="I73" s="519"/>
      <c r="J73" s="35"/>
    </row>
    <row r="74" spans="9:10" ht="12.75" customHeight="1">
      <c r="I74" s="519"/>
      <c r="J74" s="35"/>
    </row>
    <row r="75" spans="9:10" ht="12.75" customHeight="1">
      <c r="I75" s="519"/>
      <c r="J75" s="35"/>
    </row>
    <row r="76" spans="9:10" ht="12.75" customHeight="1">
      <c r="I76" s="519"/>
      <c r="J76" s="35"/>
    </row>
    <row r="77" spans="9:10" ht="12.75" customHeight="1">
      <c r="I77" s="519"/>
      <c r="J77" s="35"/>
    </row>
    <row r="78" spans="9:10" ht="12.75" customHeight="1">
      <c r="I78" s="519"/>
      <c r="J78" s="35"/>
    </row>
    <row r="79" spans="9:10" ht="12.75" customHeight="1">
      <c r="I79" s="519"/>
      <c r="J79" s="35"/>
    </row>
    <row r="80" spans="9:10" ht="12.75" customHeight="1">
      <c r="I80" s="519"/>
      <c r="J80" s="35"/>
    </row>
    <row r="81" spans="9:10" ht="12.75" customHeight="1">
      <c r="I81" s="519"/>
      <c r="J81" s="35"/>
    </row>
    <row r="82" spans="9:10" ht="12.75" customHeight="1">
      <c r="I82" s="519"/>
      <c r="J82" s="35"/>
    </row>
    <row r="83" spans="9:10" ht="12.75" customHeight="1">
      <c r="I83" s="519"/>
      <c r="J83" s="35"/>
    </row>
    <row r="84" spans="9:10" ht="12.75" customHeight="1">
      <c r="I84" s="519"/>
      <c r="J84" s="35"/>
    </row>
    <row r="85" spans="9:10" ht="12.75" customHeight="1">
      <c r="I85" s="519"/>
      <c r="J85" s="35"/>
    </row>
    <row r="86" spans="9:10" ht="12.75" customHeight="1">
      <c r="I86" s="519"/>
      <c r="J86" s="35"/>
    </row>
    <row r="87" spans="9:10" ht="12.75" customHeight="1">
      <c r="I87" s="519"/>
      <c r="J87" s="35"/>
    </row>
    <row r="88" spans="9:10" ht="12.75" customHeight="1">
      <c r="I88" s="519"/>
      <c r="J88" s="35"/>
    </row>
    <row r="89" spans="9:10" ht="12.75" customHeight="1">
      <c r="I89" s="519"/>
      <c r="J89" s="35"/>
    </row>
    <row r="90" spans="9:10" ht="12.75" customHeight="1">
      <c r="I90" s="519"/>
      <c r="J90" s="35"/>
    </row>
    <row r="91" spans="9:10" ht="12.75" customHeight="1">
      <c r="I91" s="519"/>
      <c r="J91" s="35"/>
    </row>
    <row r="92" spans="9:10" ht="12.75" customHeight="1">
      <c r="I92" s="519"/>
      <c r="J92" s="35"/>
    </row>
    <row r="93" spans="9:10" ht="12.75" customHeight="1">
      <c r="I93" s="519"/>
      <c r="J93" s="35"/>
    </row>
    <row r="94" spans="9:10" ht="12.75" customHeight="1">
      <c r="I94" s="519"/>
      <c r="J94" s="35"/>
    </row>
    <row r="95" spans="9:10" ht="12.75" customHeight="1">
      <c r="I95" s="519"/>
      <c r="J95" s="35"/>
    </row>
    <row r="96" spans="9:10" ht="12.75" customHeight="1">
      <c r="I96" s="519"/>
      <c r="J96" s="35"/>
    </row>
    <row r="97" spans="9:10" ht="12.75" customHeight="1">
      <c r="I97" s="519"/>
      <c r="J97" s="35"/>
    </row>
    <row r="98" spans="9:10" ht="12.75" customHeight="1">
      <c r="I98" s="519"/>
      <c r="J98" s="35"/>
    </row>
    <row r="99" spans="9:10" ht="12.75" customHeight="1">
      <c r="I99" s="519"/>
      <c r="J99" s="35"/>
    </row>
    <row r="100" spans="9:10" ht="12.75" customHeight="1">
      <c r="I100" s="519"/>
      <c r="J100" s="35"/>
    </row>
    <row r="101" spans="9:10" ht="12.75" customHeight="1">
      <c r="I101" s="519"/>
      <c r="J101" s="35"/>
    </row>
    <row r="102" spans="9:10" ht="12.75" customHeight="1">
      <c r="I102" s="519"/>
      <c r="J102" s="35"/>
    </row>
    <row r="103" spans="9:10" ht="12.75" customHeight="1">
      <c r="I103" s="519"/>
      <c r="J103" s="35"/>
    </row>
    <row r="104" spans="9:10" ht="12.75" customHeight="1">
      <c r="I104" s="519"/>
      <c r="J104" s="35"/>
    </row>
    <row r="105" spans="9:10" ht="12.75" customHeight="1">
      <c r="I105" s="519"/>
      <c r="J105" s="35"/>
    </row>
    <row r="106" spans="9:10" ht="12.75" customHeight="1">
      <c r="I106" s="519"/>
      <c r="J106" s="35"/>
    </row>
    <row r="107" spans="9:10" ht="12.75" customHeight="1">
      <c r="I107" s="519"/>
      <c r="J107" s="35"/>
    </row>
    <row r="108" spans="9:10" ht="12.75" customHeight="1">
      <c r="I108" s="519"/>
      <c r="J108" s="35"/>
    </row>
    <row r="109" spans="9:10" ht="12.75" customHeight="1">
      <c r="I109" s="519"/>
      <c r="J109" s="35"/>
    </row>
    <row r="110" spans="9:10" ht="12.75" customHeight="1">
      <c r="I110" s="519"/>
      <c r="J110" s="35"/>
    </row>
    <row r="111" spans="9:10" ht="12.75" customHeight="1">
      <c r="I111" s="519"/>
      <c r="J111" s="35"/>
    </row>
    <row r="112" spans="9:10" ht="12.75" customHeight="1">
      <c r="I112" s="519"/>
      <c r="J112" s="35"/>
    </row>
    <row r="113" spans="9:10" ht="12.75" customHeight="1">
      <c r="I113" s="519"/>
      <c r="J113" s="35"/>
    </row>
    <row r="114" spans="9:10" ht="12.75" customHeight="1">
      <c r="I114" s="519"/>
      <c r="J114" s="35"/>
    </row>
    <row r="115" spans="9:10" ht="12.75" customHeight="1">
      <c r="I115" s="519"/>
      <c r="J115" s="35"/>
    </row>
    <row r="116" spans="9:10" ht="12.75" customHeight="1">
      <c r="I116" s="519"/>
      <c r="J116" s="35"/>
    </row>
    <row r="117" spans="9:10" ht="12.75" customHeight="1">
      <c r="I117" s="519"/>
      <c r="J117" s="35"/>
    </row>
    <row r="118" spans="9:10" ht="12.75" customHeight="1">
      <c r="I118" s="519"/>
      <c r="J118" s="35"/>
    </row>
    <row r="119" spans="9:10" ht="12.75" customHeight="1">
      <c r="I119" s="519"/>
      <c r="J119" s="35"/>
    </row>
    <row r="120" spans="9:10" ht="12.75" customHeight="1">
      <c r="I120" s="519"/>
      <c r="J120" s="35"/>
    </row>
    <row r="121" spans="9:10" ht="12.75" customHeight="1">
      <c r="I121" s="519"/>
      <c r="J121" s="35"/>
    </row>
    <row r="122" spans="9:10" ht="12.75" customHeight="1">
      <c r="I122" s="519"/>
      <c r="J122" s="35"/>
    </row>
    <row r="123" spans="9:10" ht="12.75" customHeight="1">
      <c r="I123" s="519"/>
      <c r="J123" s="35"/>
    </row>
    <row r="124" spans="9:10" ht="12.75" customHeight="1">
      <c r="I124" s="519"/>
      <c r="J124" s="35"/>
    </row>
    <row r="125" spans="9:10" ht="12.75" customHeight="1">
      <c r="I125" s="519"/>
      <c r="J125" s="35"/>
    </row>
    <row r="126" spans="9:10" ht="12.75" customHeight="1">
      <c r="I126" s="519"/>
      <c r="J126" s="35"/>
    </row>
    <row r="127" spans="9:10" ht="12.75" customHeight="1">
      <c r="I127" s="519"/>
      <c r="J127" s="35"/>
    </row>
    <row r="128" spans="9:10" ht="12.75" customHeight="1">
      <c r="I128" s="519"/>
      <c r="J128" s="35"/>
    </row>
    <row r="129" spans="9:10" ht="12.75" customHeight="1">
      <c r="I129" s="519"/>
      <c r="J129" s="35"/>
    </row>
    <row r="130" spans="9:10" ht="12.75" customHeight="1">
      <c r="I130" s="519"/>
      <c r="J130" s="35"/>
    </row>
    <row r="131" spans="9:10" ht="12.75" customHeight="1">
      <c r="I131" s="519"/>
      <c r="J131" s="35"/>
    </row>
    <row r="132" spans="9:10" ht="12.75" customHeight="1">
      <c r="I132" s="519"/>
      <c r="J132" s="35"/>
    </row>
    <row r="133" spans="9:10" ht="12.75" customHeight="1">
      <c r="I133" s="519"/>
      <c r="J133" s="35"/>
    </row>
    <row r="134" spans="9:10" ht="12.75" customHeight="1">
      <c r="I134" s="519"/>
      <c r="J134" s="35"/>
    </row>
    <row r="135" spans="9:10" ht="12.75" customHeight="1">
      <c r="I135" s="519"/>
      <c r="J135" s="35"/>
    </row>
    <row r="136" spans="9:10" ht="12.75" customHeight="1">
      <c r="I136" s="519"/>
      <c r="J136" s="35"/>
    </row>
    <row r="137" spans="9:10" ht="12.75" customHeight="1">
      <c r="I137" s="519"/>
      <c r="J137" s="35"/>
    </row>
    <row r="138" spans="9:10" ht="12.75" customHeight="1">
      <c r="I138" s="519"/>
      <c r="J138" s="35"/>
    </row>
    <row r="139" spans="9:10" ht="12.75" customHeight="1">
      <c r="I139" s="519"/>
      <c r="J139" s="35"/>
    </row>
    <row r="140" spans="9:10" ht="12.75" customHeight="1">
      <c r="I140" s="519"/>
      <c r="J140" s="35"/>
    </row>
    <row r="141" spans="9:10" ht="12.75" customHeight="1">
      <c r="I141" s="519"/>
      <c r="J141" s="35"/>
    </row>
    <row r="142" spans="9:10" ht="12.75" customHeight="1">
      <c r="I142" s="519"/>
      <c r="J142" s="35"/>
    </row>
    <row r="143" spans="9:10" ht="12.75" customHeight="1">
      <c r="I143" s="519"/>
      <c r="J143" s="35"/>
    </row>
    <row r="144" spans="9:10" ht="12.75" customHeight="1">
      <c r="I144" s="519"/>
      <c r="J144" s="35"/>
    </row>
    <row r="145" spans="9:10" ht="12.75" customHeight="1">
      <c r="I145" s="519"/>
      <c r="J145" s="35"/>
    </row>
    <row r="146" spans="9:10" ht="12.75" customHeight="1">
      <c r="I146" s="519"/>
      <c r="J146" s="35"/>
    </row>
    <row r="147" spans="9:10" ht="12.75" customHeight="1">
      <c r="I147" s="519"/>
      <c r="J147" s="35"/>
    </row>
    <row r="148" spans="9:10" ht="12.75" customHeight="1">
      <c r="I148" s="519"/>
      <c r="J148" s="35"/>
    </row>
    <row r="149" spans="9:10" ht="12.75" customHeight="1">
      <c r="I149" s="519"/>
      <c r="J149" s="35"/>
    </row>
    <row r="150" spans="9:10" ht="12.75" customHeight="1">
      <c r="I150" s="519"/>
      <c r="J150" s="35"/>
    </row>
    <row r="151" spans="9:10" ht="12.75" customHeight="1">
      <c r="I151" s="519"/>
      <c r="J151" s="35"/>
    </row>
    <row r="152" spans="9:10" ht="12.75" customHeight="1">
      <c r="I152" s="519"/>
      <c r="J152" s="35"/>
    </row>
    <row r="153" spans="9:10" ht="12.75" customHeight="1">
      <c r="I153" s="519"/>
      <c r="J153" s="35"/>
    </row>
    <row r="154" spans="9:10" ht="12.75" customHeight="1">
      <c r="I154" s="519"/>
      <c r="J154" s="35"/>
    </row>
    <row r="155" spans="9:10" ht="12.75" customHeight="1">
      <c r="I155" s="519"/>
      <c r="J155" s="35"/>
    </row>
    <row r="156" spans="9:10" ht="12.75" customHeight="1">
      <c r="I156" s="519"/>
      <c r="J156" s="35"/>
    </row>
    <row r="157" spans="9:10" ht="12.75" customHeight="1">
      <c r="I157" s="519"/>
      <c r="J157" s="35"/>
    </row>
    <row r="158" spans="9:10" ht="12.75" customHeight="1">
      <c r="I158" s="519"/>
      <c r="J158" s="35"/>
    </row>
    <row r="159" spans="9:10" ht="12.75" customHeight="1">
      <c r="I159" s="519"/>
      <c r="J159" s="35"/>
    </row>
    <row r="160" spans="9:10" ht="12.75" customHeight="1">
      <c r="I160" s="519"/>
      <c r="J160" s="35"/>
    </row>
    <row r="161" spans="9:10" ht="12.75" customHeight="1">
      <c r="I161" s="519"/>
      <c r="J161" s="35"/>
    </row>
    <row r="162" spans="9:10" ht="12.75" customHeight="1">
      <c r="I162" s="519"/>
      <c r="J162" s="35"/>
    </row>
    <row r="163" spans="9:10" ht="12.75" customHeight="1">
      <c r="I163" s="519"/>
      <c r="J163" s="35"/>
    </row>
    <row r="164" spans="9:10" ht="12.75" customHeight="1">
      <c r="I164" s="519"/>
      <c r="J164" s="35"/>
    </row>
    <row r="165" spans="9:10" ht="12.75" customHeight="1">
      <c r="I165" s="519"/>
      <c r="J165" s="35"/>
    </row>
    <row r="166" spans="9:10" ht="12.75" customHeight="1">
      <c r="I166" s="519"/>
      <c r="J166" s="35"/>
    </row>
    <row r="167" spans="9:10" ht="12.75" customHeight="1">
      <c r="I167" s="519"/>
      <c r="J167" s="35"/>
    </row>
    <row r="168" spans="9:10" ht="12.75" customHeight="1">
      <c r="I168" s="519"/>
      <c r="J168" s="35"/>
    </row>
    <row r="169" spans="9:10" ht="12.75" customHeight="1">
      <c r="I169" s="519"/>
      <c r="J169" s="35"/>
    </row>
    <row r="170" spans="9:10" ht="12.75" customHeight="1">
      <c r="I170" s="519"/>
      <c r="J170" s="35"/>
    </row>
    <row r="171" spans="9:10" ht="12.75" customHeight="1">
      <c r="I171" s="519"/>
      <c r="J171" s="35"/>
    </row>
    <row r="172" spans="9:10" ht="12.75" customHeight="1">
      <c r="I172" s="519"/>
      <c r="J172" s="35"/>
    </row>
    <row r="173" spans="9:10" ht="12.75" customHeight="1">
      <c r="I173" s="519"/>
      <c r="J173" s="35"/>
    </row>
    <row r="174" spans="9:10" ht="12.75" customHeight="1">
      <c r="I174" s="519"/>
      <c r="J174" s="35"/>
    </row>
    <row r="175" spans="9:10" ht="12.75" customHeight="1">
      <c r="I175" s="519"/>
      <c r="J175" s="35"/>
    </row>
    <row r="176" spans="9:10" ht="12.75" customHeight="1">
      <c r="I176" s="519"/>
      <c r="J176" s="35"/>
    </row>
    <row r="177" spans="9:10" ht="12.75" customHeight="1">
      <c r="I177" s="519"/>
      <c r="J177" s="35"/>
    </row>
    <row r="178" spans="9:10" ht="12.75" customHeight="1">
      <c r="I178" s="519"/>
      <c r="J178" s="35"/>
    </row>
    <row r="179" spans="9:10" ht="12.75" customHeight="1">
      <c r="I179" s="519"/>
      <c r="J179" s="35"/>
    </row>
    <row r="180" spans="9:10" ht="12.75" customHeight="1">
      <c r="I180" s="519"/>
      <c r="J180" s="35"/>
    </row>
    <row r="181" spans="9:10" ht="12.75" customHeight="1">
      <c r="I181" s="519"/>
      <c r="J181" s="35"/>
    </row>
    <row r="182" spans="9:10" ht="12.75" customHeight="1">
      <c r="I182" s="519"/>
      <c r="J182" s="35"/>
    </row>
    <row r="183" spans="9:10" ht="12.75" customHeight="1">
      <c r="I183" s="519"/>
      <c r="J183" s="35"/>
    </row>
    <row r="184" spans="9:10" ht="12.75" customHeight="1">
      <c r="I184" s="519"/>
      <c r="J184" s="35"/>
    </row>
    <row r="185" spans="9:10" ht="12.75" customHeight="1">
      <c r="I185" s="519"/>
      <c r="J185" s="35"/>
    </row>
    <row r="186" spans="9:10" ht="12.75" customHeight="1">
      <c r="I186" s="519"/>
      <c r="J186" s="35"/>
    </row>
    <row r="187" spans="9:10" ht="12.75" customHeight="1">
      <c r="I187" s="519"/>
      <c r="J187" s="35"/>
    </row>
    <row r="188" spans="9:10" ht="12.75" customHeight="1">
      <c r="I188" s="519"/>
      <c r="J188" s="35"/>
    </row>
    <row r="189" spans="9:10" ht="12.75" customHeight="1">
      <c r="I189" s="519"/>
      <c r="J189" s="35"/>
    </row>
    <row r="190" spans="9:10" ht="12.75" customHeight="1">
      <c r="I190" s="519"/>
      <c r="J190" s="35"/>
    </row>
    <row r="191" spans="9:10" ht="12.75" customHeight="1">
      <c r="I191" s="519"/>
      <c r="J191" s="35"/>
    </row>
    <row r="192" spans="9:10" ht="12.75" customHeight="1">
      <c r="I192" s="519"/>
      <c r="J192" s="35"/>
    </row>
    <row r="193" spans="9:10" ht="12.75" customHeight="1">
      <c r="I193" s="519"/>
      <c r="J193" s="35"/>
    </row>
    <row r="194" spans="9:10" ht="12.75" customHeight="1">
      <c r="I194" s="519"/>
      <c r="J194" s="35"/>
    </row>
    <row r="195" spans="9:10" ht="12.75" customHeight="1">
      <c r="I195" s="519"/>
      <c r="J195" s="35"/>
    </row>
    <row r="196" spans="9:10" ht="12.75" customHeight="1">
      <c r="I196" s="519"/>
      <c r="J196" s="35"/>
    </row>
    <row r="197" spans="9:10" ht="12.75" customHeight="1">
      <c r="I197" s="519"/>
      <c r="J197" s="35"/>
    </row>
    <row r="198" spans="9:10" ht="12.75" customHeight="1">
      <c r="I198" s="519"/>
      <c r="J198" s="35"/>
    </row>
    <row r="199" spans="9:10" ht="12.75" customHeight="1">
      <c r="I199" s="519"/>
      <c r="J199" s="35"/>
    </row>
    <row r="200" spans="9:10" ht="12.75" customHeight="1">
      <c r="I200" s="519"/>
      <c r="J200" s="35"/>
    </row>
    <row r="201" spans="9:10" ht="12.75" customHeight="1">
      <c r="I201" s="519"/>
      <c r="J201" s="35"/>
    </row>
    <row r="202" spans="9:10" ht="12.75" customHeight="1">
      <c r="I202" s="519"/>
      <c r="J202" s="35"/>
    </row>
    <row r="203" spans="9:10" ht="12.75" customHeight="1">
      <c r="I203" s="519"/>
      <c r="J203" s="35"/>
    </row>
    <row r="204" spans="9:10" ht="12.75" customHeight="1">
      <c r="I204" s="519"/>
      <c r="J204" s="35"/>
    </row>
    <row r="205" spans="9:10" ht="12.75" customHeight="1">
      <c r="I205" s="519"/>
      <c r="J205" s="35"/>
    </row>
    <row r="206" spans="9:10" ht="12.75" customHeight="1">
      <c r="I206" s="519"/>
      <c r="J206" s="35"/>
    </row>
    <row r="207" spans="9:10" ht="12.75" customHeight="1">
      <c r="I207" s="519"/>
      <c r="J207" s="35"/>
    </row>
    <row r="208" spans="9:10" ht="12.75" customHeight="1">
      <c r="I208" s="519"/>
      <c r="J208" s="35"/>
    </row>
    <row r="209" spans="9:10" ht="12.75" customHeight="1">
      <c r="I209" s="519"/>
      <c r="J209" s="35"/>
    </row>
    <row r="210" spans="9:10" ht="12.75" customHeight="1">
      <c r="I210" s="519"/>
      <c r="J210" s="35"/>
    </row>
    <row r="211" spans="9:10" ht="12.75" customHeight="1">
      <c r="I211" s="519"/>
      <c r="J211" s="35"/>
    </row>
    <row r="212" spans="9:10" ht="12.75" customHeight="1">
      <c r="I212" s="519"/>
      <c r="J212" s="35"/>
    </row>
    <row r="213" spans="9:10" ht="12.75" customHeight="1">
      <c r="I213" s="519"/>
      <c r="J213" s="35"/>
    </row>
    <row r="214" spans="9:10" ht="12.75" customHeight="1">
      <c r="I214" s="519"/>
      <c r="J214" s="35"/>
    </row>
    <row r="215" spans="9:10" ht="12.75" customHeight="1">
      <c r="I215" s="519"/>
      <c r="J215" s="35"/>
    </row>
    <row r="216" spans="9:10" ht="12.75" customHeight="1">
      <c r="I216" s="519"/>
      <c r="J216" s="35"/>
    </row>
    <row r="217" spans="9:10" ht="12.75" customHeight="1">
      <c r="I217" s="519"/>
      <c r="J217" s="35"/>
    </row>
    <row r="218" spans="9:10" ht="12.75" customHeight="1">
      <c r="I218" s="519"/>
      <c r="J218" s="35"/>
    </row>
    <row r="219" spans="9:10" ht="12.75" customHeight="1">
      <c r="I219" s="519"/>
      <c r="J219" s="35"/>
    </row>
    <row r="220" spans="9:10" ht="12.75" customHeight="1">
      <c r="I220" s="519"/>
      <c r="J220" s="35"/>
    </row>
    <row r="221" spans="9:10" ht="12.75" customHeight="1">
      <c r="I221" s="519"/>
      <c r="J221" s="35"/>
    </row>
    <row r="222" spans="9:10" ht="12.75" customHeight="1">
      <c r="I222" s="519"/>
      <c r="J222" s="35"/>
    </row>
    <row r="223" spans="9:10" ht="12.75" customHeight="1">
      <c r="I223" s="519"/>
      <c r="J223" s="35"/>
    </row>
    <row r="224" spans="9:10" ht="12.75" customHeight="1">
      <c r="I224" s="519"/>
      <c r="J224" s="35"/>
    </row>
    <row r="225" spans="9:10" ht="12.75" customHeight="1">
      <c r="I225" s="519"/>
      <c r="J225" s="35"/>
    </row>
    <row r="226" spans="9:10" ht="12.75" customHeight="1">
      <c r="I226" s="519"/>
      <c r="J226" s="35"/>
    </row>
    <row r="227" spans="9:10" ht="12.75" customHeight="1">
      <c r="I227" s="519"/>
      <c r="J227" s="35"/>
    </row>
    <row r="228" spans="9:10" ht="12.75" customHeight="1">
      <c r="I228" s="519"/>
      <c r="J228" s="35"/>
    </row>
    <row r="229" spans="9:10" ht="12.75" customHeight="1">
      <c r="I229" s="519"/>
      <c r="J229" s="35"/>
    </row>
    <row r="230" spans="9:10" ht="12.75" customHeight="1">
      <c r="I230" s="519"/>
      <c r="J230" s="35"/>
    </row>
    <row r="231" spans="9:10" ht="12.75" customHeight="1">
      <c r="I231" s="519"/>
      <c r="J231" s="35"/>
    </row>
    <row r="232" spans="9:10" ht="12.75" customHeight="1">
      <c r="I232" s="519"/>
      <c r="J232" s="35"/>
    </row>
    <row r="233" spans="9:10" ht="12.75" customHeight="1">
      <c r="I233" s="519"/>
      <c r="J233" s="35"/>
    </row>
    <row r="234" spans="9:10" ht="12.75" customHeight="1">
      <c r="I234" s="519"/>
      <c r="J234" s="35"/>
    </row>
    <row r="235" spans="9:10" ht="12.75" customHeight="1">
      <c r="I235" s="519"/>
      <c r="J235" s="35"/>
    </row>
    <row r="236" spans="9:10" ht="12.75" customHeight="1">
      <c r="I236" s="519"/>
      <c r="J236" s="35"/>
    </row>
    <row r="237" spans="9:10" ht="12.75" customHeight="1">
      <c r="I237" s="519"/>
      <c r="J237" s="35"/>
    </row>
    <row r="238" spans="9:10" ht="12.75" customHeight="1">
      <c r="I238" s="519"/>
      <c r="J238" s="35"/>
    </row>
    <row r="239" spans="9:10" ht="12.75" customHeight="1">
      <c r="I239" s="519"/>
      <c r="J239" s="35"/>
    </row>
    <row r="240" spans="9:10" ht="12.75" customHeight="1">
      <c r="I240" s="519"/>
      <c r="J240" s="35"/>
    </row>
    <row r="241" spans="9:10" ht="12.75" customHeight="1">
      <c r="I241" s="519"/>
      <c r="J241" s="35"/>
    </row>
    <row r="242" spans="9:10" ht="12.75" customHeight="1">
      <c r="I242" s="519"/>
      <c r="J242" s="35"/>
    </row>
    <row r="243" spans="9:10" ht="12.75" customHeight="1">
      <c r="I243" s="519"/>
      <c r="J243" s="35"/>
    </row>
    <row r="244" spans="9:10" ht="12.75" customHeight="1">
      <c r="I244" s="519"/>
      <c r="J244" s="35"/>
    </row>
    <row r="245" spans="9:10" ht="12.75" customHeight="1">
      <c r="I245" s="519"/>
      <c r="J245" s="35"/>
    </row>
    <row r="246" spans="9:10" ht="12.75" customHeight="1">
      <c r="I246" s="519"/>
      <c r="J246" s="35"/>
    </row>
    <row r="247" spans="9:10" ht="12.75" customHeight="1">
      <c r="I247" s="519"/>
      <c r="J247" s="35"/>
    </row>
    <row r="248" spans="9:10" ht="12.75" customHeight="1">
      <c r="I248" s="519"/>
      <c r="J248" s="35"/>
    </row>
    <row r="249" spans="9:10" ht="12.75" customHeight="1">
      <c r="I249" s="519"/>
      <c r="J249" s="35"/>
    </row>
    <row r="250" spans="9:10" ht="12.75" customHeight="1">
      <c r="I250" s="519"/>
      <c r="J250" s="35"/>
    </row>
    <row r="251" spans="9:10" ht="12.75" customHeight="1">
      <c r="I251" s="519"/>
      <c r="J251" s="35"/>
    </row>
    <row r="252" spans="9:10" ht="12.75" customHeight="1">
      <c r="I252" s="519"/>
      <c r="J252" s="35"/>
    </row>
    <row r="253" spans="9:10" ht="12.75" customHeight="1">
      <c r="I253" s="519"/>
      <c r="J253" s="35"/>
    </row>
    <row r="254" spans="9:10" ht="12.75" customHeight="1">
      <c r="I254" s="519"/>
      <c r="J254" s="35"/>
    </row>
    <row r="255" spans="9:10" ht="12.75" customHeight="1">
      <c r="I255" s="519"/>
      <c r="J255" s="35"/>
    </row>
    <row r="256" spans="9:10" ht="12.75" customHeight="1">
      <c r="I256" s="519"/>
      <c r="J256" s="35"/>
    </row>
    <row r="257" spans="9:10" ht="12.75" customHeight="1">
      <c r="I257" s="519"/>
      <c r="J257" s="35"/>
    </row>
    <row r="258" spans="9:10" ht="12.75" customHeight="1">
      <c r="I258" s="519"/>
      <c r="J258" s="35"/>
    </row>
    <row r="259" spans="9:10" ht="12.75" customHeight="1">
      <c r="I259" s="519"/>
      <c r="J259" s="35"/>
    </row>
    <row r="260" spans="9:10" ht="12.75" customHeight="1">
      <c r="I260" s="519"/>
      <c r="J260" s="35"/>
    </row>
    <row r="261" spans="9:10" ht="12.75" customHeight="1">
      <c r="I261" s="519"/>
      <c r="J261" s="35"/>
    </row>
    <row r="262" spans="9:10" ht="12.75" customHeight="1">
      <c r="I262" s="519"/>
      <c r="J262" s="35"/>
    </row>
    <row r="263" spans="9:10" ht="12.75" customHeight="1">
      <c r="I263" s="519"/>
      <c r="J263" s="35"/>
    </row>
    <row r="264" spans="9:10" ht="12.75" customHeight="1">
      <c r="I264" s="519"/>
      <c r="J264" s="35"/>
    </row>
    <row r="265" spans="9:10" ht="12.75" customHeight="1">
      <c r="I265" s="519"/>
      <c r="J265" s="35"/>
    </row>
    <row r="266" spans="9:10" ht="12.75" customHeight="1">
      <c r="I266" s="519"/>
      <c r="J266" s="35"/>
    </row>
    <row r="267" spans="9:10" ht="12.75" customHeight="1">
      <c r="I267" s="519"/>
      <c r="J267" s="35"/>
    </row>
    <row r="268" spans="9:10" ht="12.75" customHeight="1">
      <c r="I268" s="519"/>
      <c r="J268" s="35"/>
    </row>
    <row r="269" spans="9:10" ht="12.75" customHeight="1">
      <c r="I269" s="519"/>
      <c r="J269" s="35"/>
    </row>
    <row r="270" spans="9:10" ht="12.75" customHeight="1">
      <c r="I270" s="519"/>
      <c r="J270" s="35"/>
    </row>
    <row r="271" spans="9:10" ht="12.75" customHeight="1">
      <c r="I271" s="519"/>
      <c r="J271" s="35"/>
    </row>
    <row r="272" spans="9:10" ht="12.75" customHeight="1">
      <c r="I272" s="519"/>
      <c r="J272" s="35"/>
    </row>
    <row r="273" spans="9:10" ht="12.75" customHeight="1">
      <c r="I273" s="519"/>
      <c r="J273" s="35"/>
    </row>
    <row r="274" spans="9:10" ht="12.75" customHeight="1">
      <c r="I274" s="519"/>
      <c r="J274" s="35"/>
    </row>
    <row r="275" spans="9:10" ht="12.75" customHeight="1">
      <c r="I275" s="519"/>
      <c r="J275" s="35"/>
    </row>
    <row r="276" spans="9:10" ht="12.75" customHeight="1">
      <c r="I276" s="519"/>
      <c r="J276" s="35"/>
    </row>
    <row r="277" spans="9:10" ht="12.75" customHeight="1">
      <c r="I277" s="519"/>
      <c r="J277" s="35"/>
    </row>
    <row r="278" spans="9:10" ht="12.75" customHeight="1">
      <c r="I278" s="519"/>
      <c r="J278" s="35"/>
    </row>
    <row r="279" spans="9:10" ht="12.75" customHeight="1">
      <c r="I279" s="519"/>
      <c r="J279" s="35"/>
    </row>
    <row r="280" spans="9:10" ht="12.75" customHeight="1">
      <c r="I280" s="519"/>
      <c r="J280" s="35"/>
    </row>
    <row r="281" spans="9:10" ht="12.75" customHeight="1">
      <c r="I281" s="519"/>
      <c r="J281" s="35"/>
    </row>
    <row r="282" spans="9:10" ht="12.75" customHeight="1">
      <c r="I282" s="519"/>
      <c r="J282" s="35"/>
    </row>
    <row r="283" spans="9:10" ht="12.75" customHeight="1">
      <c r="I283" s="519"/>
      <c r="J283" s="35"/>
    </row>
    <row r="284" spans="9:10" ht="12.75" customHeight="1">
      <c r="I284" s="519"/>
      <c r="J284" s="35"/>
    </row>
    <row r="285" spans="9:10" ht="12.75" customHeight="1">
      <c r="I285" s="519"/>
      <c r="J285" s="35"/>
    </row>
    <row r="286" spans="9:10" ht="12.75" customHeight="1">
      <c r="I286" s="519"/>
      <c r="J286" s="35"/>
    </row>
    <row r="287" spans="9:10" ht="12.75" customHeight="1">
      <c r="I287" s="519"/>
      <c r="J287" s="35"/>
    </row>
    <row r="288" spans="9:10" ht="12.75" customHeight="1">
      <c r="I288" s="519"/>
      <c r="J288" s="35"/>
    </row>
    <row r="289" spans="9:10" ht="12.75" customHeight="1">
      <c r="I289" s="519"/>
      <c r="J289" s="35"/>
    </row>
    <row r="290" spans="9:10" ht="12.75" customHeight="1">
      <c r="I290" s="519"/>
      <c r="J290" s="35"/>
    </row>
    <row r="291" spans="9:10" ht="12.75" customHeight="1">
      <c r="I291" s="519"/>
      <c r="J291" s="35"/>
    </row>
    <row r="292" spans="9:10" ht="12.75" customHeight="1">
      <c r="I292" s="519"/>
      <c r="J292" s="35"/>
    </row>
    <row r="293" spans="9:10" ht="12.75" customHeight="1">
      <c r="I293" s="519"/>
      <c r="J293" s="35"/>
    </row>
    <row r="294" spans="9:10" ht="12.75" customHeight="1">
      <c r="I294" s="519"/>
      <c r="J294" s="35"/>
    </row>
    <row r="295" spans="9:10" ht="12.75" customHeight="1">
      <c r="I295" s="519"/>
      <c r="J295" s="35"/>
    </row>
    <row r="296" spans="9:10" ht="12.75" customHeight="1">
      <c r="I296" s="519"/>
      <c r="J296" s="35"/>
    </row>
    <row r="297" spans="9:10" ht="12.75" customHeight="1">
      <c r="I297" s="519"/>
      <c r="J297" s="35"/>
    </row>
    <row r="298" spans="9:10" ht="12.75" customHeight="1">
      <c r="I298" s="519"/>
      <c r="J298" s="35"/>
    </row>
    <row r="299" spans="9:10" ht="12.75" customHeight="1">
      <c r="I299" s="519"/>
      <c r="J299" s="35"/>
    </row>
    <row r="300" spans="9:10" ht="12.75" customHeight="1">
      <c r="I300" s="519"/>
      <c r="J300" s="35"/>
    </row>
    <row r="301" spans="9:10" ht="12.75" customHeight="1">
      <c r="I301" s="519"/>
      <c r="J301" s="35"/>
    </row>
    <row r="302" spans="9:10" ht="12.75" customHeight="1">
      <c r="I302" s="519"/>
      <c r="J302" s="35"/>
    </row>
    <row r="303" spans="9:10" ht="12.75" customHeight="1">
      <c r="I303" s="519"/>
      <c r="J303" s="35"/>
    </row>
    <row r="304" spans="9:10" ht="12.75" customHeight="1">
      <c r="I304" s="519"/>
      <c r="J304" s="35"/>
    </row>
    <row r="305" spans="9:10" ht="12.75" customHeight="1">
      <c r="I305" s="519"/>
      <c r="J305" s="35"/>
    </row>
    <row r="306" spans="9:10" ht="12.75" customHeight="1">
      <c r="I306" s="519"/>
      <c r="J306" s="35"/>
    </row>
    <row r="307" spans="9:10" ht="12.75" customHeight="1">
      <c r="I307" s="519"/>
      <c r="J307" s="35"/>
    </row>
    <row r="308" spans="9:10" ht="12.75" customHeight="1">
      <c r="I308" s="519"/>
      <c r="J308" s="35"/>
    </row>
    <row r="309" spans="9:10" ht="12.75" customHeight="1">
      <c r="I309" s="519"/>
      <c r="J309" s="35"/>
    </row>
    <row r="310" spans="9:10" ht="12.75" customHeight="1">
      <c r="I310" s="519"/>
      <c r="J310" s="35"/>
    </row>
    <row r="311" spans="9:10" ht="12.75" customHeight="1">
      <c r="I311" s="519"/>
      <c r="J311" s="35"/>
    </row>
    <row r="312" spans="9:10" ht="12.75" customHeight="1">
      <c r="I312" s="519"/>
      <c r="J312" s="35"/>
    </row>
    <row r="313" spans="9:10" ht="12.75" customHeight="1">
      <c r="I313" s="519"/>
      <c r="J313" s="35"/>
    </row>
    <row r="314" spans="9:10" ht="12.75" customHeight="1">
      <c r="I314" s="519"/>
      <c r="J314" s="35"/>
    </row>
    <row r="315" spans="9:10" ht="12.75" customHeight="1">
      <c r="I315" s="519"/>
      <c r="J315" s="35"/>
    </row>
    <row r="316" spans="9:10" ht="12.75" customHeight="1">
      <c r="I316" s="519"/>
      <c r="J316" s="35"/>
    </row>
    <row r="317" spans="9:10" ht="12.75" customHeight="1">
      <c r="I317" s="519"/>
      <c r="J317" s="35"/>
    </row>
    <row r="318" spans="9:10" ht="12.75" customHeight="1">
      <c r="I318" s="519"/>
      <c r="J318" s="35"/>
    </row>
    <row r="319" spans="9:10" ht="12.75" customHeight="1">
      <c r="I319" s="519"/>
      <c r="J319" s="35"/>
    </row>
    <row r="320" spans="9:10" ht="12.75" customHeight="1">
      <c r="I320" s="519"/>
      <c r="J320" s="35"/>
    </row>
    <row r="321" spans="9:10" ht="12.75" customHeight="1">
      <c r="I321" s="519"/>
      <c r="J321" s="35"/>
    </row>
    <row r="322" spans="9:10" ht="12.75" customHeight="1">
      <c r="I322" s="519"/>
      <c r="J322" s="35"/>
    </row>
    <row r="323" spans="9:10" ht="12.75" customHeight="1">
      <c r="I323" s="519"/>
      <c r="J323" s="35"/>
    </row>
    <row r="324" spans="9:10" ht="12.75" customHeight="1">
      <c r="I324" s="519"/>
      <c r="J324" s="35"/>
    </row>
    <row r="325" spans="9:10" ht="12.75" customHeight="1">
      <c r="I325" s="519"/>
      <c r="J325" s="35"/>
    </row>
    <row r="326" spans="9:10" ht="12.75" customHeight="1">
      <c r="I326" s="519"/>
      <c r="J326" s="35"/>
    </row>
    <row r="327" spans="9:10" ht="12.75" customHeight="1">
      <c r="I327" s="519"/>
      <c r="J327" s="35"/>
    </row>
    <row r="328" spans="9:10" ht="12.75" customHeight="1">
      <c r="I328" s="519"/>
      <c r="J328" s="35"/>
    </row>
    <row r="329" spans="9:10" ht="12.75" customHeight="1">
      <c r="I329" s="519"/>
      <c r="J329" s="35"/>
    </row>
    <row r="330" spans="9:10" ht="12.75" customHeight="1">
      <c r="I330" s="519"/>
      <c r="J330" s="35"/>
    </row>
    <row r="331" spans="9:10" ht="12.75" customHeight="1">
      <c r="I331" s="519"/>
      <c r="J331" s="35"/>
    </row>
    <row r="332" spans="9:10" ht="12.75" customHeight="1">
      <c r="I332" s="519"/>
      <c r="J332" s="35"/>
    </row>
    <row r="333" spans="9:10" ht="12.75" customHeight="1">
      <c r="I333" s="519"/>
      <c r="J333" s="35"/>
    </row>
    <row r="334" spans="9:10" ht="12.75" customHeight="1">
      <c r="I334" s="519"/>
      <c r="J334" s="35"/>
    </row>
    <row r="335" spans="9:10" ht="12.75" customHeight="1">
      <c r="I335" s="519"/>
      <c r="J335" s="35"/>
    </row>
    <row r="336" spans="9:10" ht="12.75" customHeight="1">
      <c r="I336" s="519"/>
      <c r="J336" s="35"/>
    </row>
    <row r="337" spans="9:10" ht="12.75" customHeight="1">
      <c r="I337" s="519"/>
      <c r="J337" s="35"/>
    </row>
    <row r="338" spans="9:10" ht="12.75" customHeight="1">
      <c r="I338" s="519"/>
      <c r="J338" s="35"/>
    </row>
    <row r="339" spans="9:10" ht="12.75" customHeight="1">
      <c r="I339" s="519"/>
      <c r="J339" s="35"/>
    </row>
    <row r="340" spans="9:10" ht="12.75" customHeight="1">
      <c r="I340" s="519"/>
      <c r="J340" s="35"/>
    </row>
    <row r="341" spans="9:10" ht="12.75" customHeight="1">
      <c r="I341" s="519"/>
      <c r="J341" s="35"/>
    </row>
    <row r="342" spans="9:10" ht="12.75" customHeight="1">
      <c r="I342" s="519"/>
      <c r="J342" s="35"/>
    </row>
    <row r="343" spans="9:10" ht="12.75" customHeight="1">
      <c r="I343" s="519"/>
      <c r="J343" s="35"/>
    </row>
    <row r="344" spans="9:10" ht="12.75" customHeight="1">
      <c r="I344" s="519"/>
      <c r="J344" s="35"/>
    </row>
    <row r="345" spans="9:10" ht="12.75" customHeight="1">
      <c r="I345" s="519"/>
      <c r="J345" s="35"/>
    </row>
    <row r="346" spans="9:10" ht="12.75" customHeight="1">
      <c r="I346" s="519"/>
      <c r="J346" s="35"/>
    </row>
    <row r="347" spans="9:10" ht="12.75" customHeight="1">
      <c r="I347" s="519"/>
      <c r="J347" s="35"/>
    </row>
    <row r="348" spans="9:10" ht="12.75" customHeight="1">
      <c r="I348" s="519"/>
      <c r="J348" s="35"/>
    </row>
    <row r="349" spans="9:10" ht="12.75" customHeight="1">
      <c r="I349" s="519"/>
      <c r="J349" s="35"/>
    </row>
    <row r="350" spans="9:10" ht="12.75" customHeight="1">
      <c r="I350" s="519"/>
      <c r="J350" s="35"/>
    </row>
    <row r="351" spans="9:10" ht="12.75" customHeight="1">
      <c r="I351" s="519"/>
      <c r="J351" s="35"/>
    </row>
    <row r="352" spans="9:10" ht="12.75" customHeight="1">
      <c r="I352" s="519"/>
      <c r="J352" s="35"/>
    </row>
    <row r="353" spans="9:10" ht="12.75" customHeight="1">
      <c r="I353" s="519"/>
      <c r="J353" s="35"/>
    </row>
    <row r="354" spans="9:10" ht="12.75" customHeight="1">
      <c r="I354" s="519"/>
      <c r="J354" s="35"/>
    </row>
    <row r="355" spans="9:10" ht="12.75" customHeight="1">
      <c r="I355" s="519"/>
      <c r="J355" s="35"/>
    </row>
    <row r="356" spans="9:10" ht="12.75" customHeight="1">
      <c r="I356" s="519"/>
      <c r="J356" s="35"/>
    </row>
    <row r="357" spans="9:10" ht="12.75" customHeight="1">
      <c r="I357" s="519"/>
      <c r="J357" s="35"/>
    </row>
    <row r="358" spans="9:10" ht="12.75" customHeight="1">
      <c r="I358" s="519"/>
      <c r="J358" s="35"/>
    </row>
    <row r="359" spans="9:10" ht="12.75" customHeight="1">
      <c r="I359" s="519"/>
      <c r="J359" s="35"/>
    </row>
    <row r="360" spans="9:10" ht="12.75" customHeight="1">
      <c r="I360" s="519"/>
      <c r="J360" s="35"/>
    </row>
    <row r="361" spans="9:10" ht="12.75" customHeight="1">
      <c r="I361" s="519"/>
      <c r="J361" s="35"/>
    </row>
    <row r="362" spans="9:10" ht="12.75" customHeight="1">
      <c r="I362" s="519"/>
      <c r="J362" s="35"/>
    </row>
    <row r="363" spans="9:10" ht="12.75" customHeight="1">
      <c r="I363" s="519"/>
      <c r="J363" s="35"/>
    </row>
    <row r="364" spans="9:10" ht="12.75" customHeight="1">
      <c r="I364" s="519"/>
      <c r="J364" s="35"/>
    </row>
    <row r="365" spans="9:10" ht="12.75" customHeight="1">
      <c r="I365" s="519"/>
      <c r="J365" s="35"/>
    </row>
    <row r="366" spans="9:10" ht="12.75" customHeight="1">
      <c r="I366" s="519"/>
      <c r="J366" s="35"/>
    </row>
    <row r="367" spans="9:10" ht="12.75" customHeight="1">
      <c r="I367" s="519"/>
      <c r="J367" s="35"/>
    </row>
    <row r="368" spans="9:10" ht="12.75" customHeight="1">
      <c r="I368" s="519"/>
      <c r="J368" s="35"/>
    </row>
    <row r="369" spans="9:10" ht="12.75" customHeight="1">
      <c r="I369" s="519"/>
      <c r="J369" s="35"/>
    </row>
    <row r="370" spans="9:10" ht="12.75" customHeight="1">
      <c r="I370" s="519"/>
      <c r="J370" s="35"/>
    </row>
    <row r="371" spans="9:10" ht="12.75" customHeight="1">
      <c r="I371" s="519"/>
      <c r="J371" s="35"/>
    </row>
    <row r="372" spans="9:10" ht="12.75" customHeight="1">
      <c r="I372" s="519"/>
      <c r="J372" s="35"/>
    </row>
    <row r="373" spans="9:10" ht="12.75" customHeight="1">
      <c r="I373" s="519"/>
      <c r="J373" s="35"/>
    </row>
    <row r="374" spans="9:10" ht="12.75" customHeight="1">
      <c r="I374" s="519"/>
      <c r="J374" s="35"/>
    </row>
    <row r="375" spans="9:10" ht="12.75" customHeight="1">
      <c r="I375" s="519"/>
      <c r="J375" s="35"/>
    </row>
    <row r="376" spans="9:10" ht="12.75" customHeight="1">
      <c r="I376" s="519"/>
      <c r="J376" s="35"/>
    </row>
    <row r="377" spans="9:10" ht="12.75" customHeight="1">
      <c r="I377" s="519"/>
      <c r="J377" s="35"/>
    </row>
    <row r="378" spans="9:10" ht="12.75" customHeight="1">
      <c r="I378" s="519"/>
      <c r="J378" s="35"/>
    </row>
    <row r="379" spans="9:10" ht="12.75" customHeight="1">
      <c r="I379" s="519"/>
      <c r="J379" s="35"/>
    </row>
    <row r="380" spans="9:10" ht="12.75" customHeight="1">
      <c r="I380" s="519"/>
      <c r="J380" s="35"/>
    </row>
    <row r="381" spans="9:10" ht="12.75" customHeight="1">
      <c r="I381" s="519"/>
      <c r="J381" s="35"/>
    </row>
    <row r="382" spans="9:10" ht="12.75" customHeight="1">
      <c r="I382" s="519"/>
      <c r="J382" s="35"/>
    </row>
    <row r="383" spans="9:10" ht="12.75" customHeight="1">
      <c r="I383" s="519"/>
      <c r="J383" s="35"/>
    </row>
    <row r="384" spans="9:10" ht="12.75" customHeight="1">
      <c r="I384" s="519"/>
      <c r="J384" s="35"/>
    </row>
    <row r="385" spans="9:10" ht="12.75" customHeight="1">
      <c r="I385" s="519"/>
      <c r="J385" s="35"/>
    </row>
    <row r="386" spans="9:10" ht="12.75" customHeight="1">
      <c r="I386" s="519"/>
      <c r="J386" s="35"/>
    </row>
    <row r="387" spans="9:10" ht="12.75" customHeight="1">
      <c r="I387" s="519"/>
      <c r="J387" s="35"/>
    </row>
    <row r="388" spans="9:10" ht="12.75" customHeight="1">
      <c r="I388" s="519"/>
      <c r="J388" s="35"/>
    </row>
    <row r="389" spans="9:10" ht="12.75" customHeight="1">
      <c r="I389" s="519"/>
      <c r="J389" s="35"/>
    </row>
    <row r="390" spans="9:10" ht="12.75" customHeight="1">
      <c r="I390" s="519"/>
      <c r="J390" s="35"/>
    </row>
    <row r="391" spans="9:10" ht="12.75" customHeight="1">
      <c r="I391" s="519"/>
      <c r="J391" s="35"/>
    </row>
    <row r="392" spans="9:10" ht="12.75" customHeight="1">
      <c r="I392" s="519"/>
      <c r="J392" s="35"/>
    </row>
    <row r="393" spans="9:10" ht="12.75" customHeight="1">
      <c r="I393" s="519"/>
      <c r="J393" s="35"/>
    </row>
    <row r="394" spans="9:10" ht="12.75" customHeight="1">
      <c r="I394" s="519"/>
      <c r="J394" s="35"/>
    </row>
    <row r="395" spans="9:10" ht="12.75" customHeight="1">
      <c r="I395" s="519"/>
      <c r="J395" s="35"/>
    </row>
    <row r="396" spans="9:10" ht="12.75" customHeight="1">
      <c r="I396" s="519"/>
      <c r="J396" s="35"/>
    </row>
    <row r="397" spans="9:10" ht="12.75" customHeight="1">
      <c r="I397" s="519"/>
      <c r="J397" s="35"/>
    </row>
    <row r="398" spans="9:10" ht="12.75" customHeight="1">
      <c r="I398" s="519"/>
      <c r="J398" s="35"/>
    </row>
    <row r="399" spans="9:10" ht="12.75" customHeight="1">
      <c r="I399" s="519"/>
      <c r="J399" s="35"/>
    </row>
    <row r="400" spans="9:10" ht="12.75" customHeight="1">
      <c r="I400" s="519"/>
      <c r="J400" s="35"/>
    </row>
    <row r="401" spans="9:10" ht="12.75" customHeight="1">
      <c r="I401" s="519"/>
      <c r="J401" s="35"/>
    </row>
    <row r="402" spans="9:10" ht="12.75" customHeight="1">
      <c r="I402" s="519"/>
      <c r="J402" s="35"/>
    </row>
    <row r="403" spans="9:10" ht="12.75" customHeight="1">
      <c r="I403" s="519"/>
      <c r="J403" s="35"/>
    </row>
    <row r="404" spans="9:10" ht="12.75" customHeight="1">
      <c r="I404" s="519"/>
      <c r="J404" s="35"/>
    </row>
    <row r="405" spans="9:10" ht="12.75" customHeight="1">
      <c r="I405" s="519"/>
      <c r="J405" s="35"/>
    </row>
    <row r="406" spans="9:10" ht="12.75" customHeight="1">
      <c r="I406" s="519"/>
      <c r="J406" s="35"/>
    </row>
    <row r="407" spans="9:10" ht="12.75" customHeight="1">
      <c r="I407" s="519"/>
      <c r="J407" s="35"/>
    </row>
    <row r="408" spans="9:10" ht="12.75" customHeight="1">
      <c r="I408" s="519"/>
      <c r="J408" s="35"/>
    </row>
    <row r="409" spans="9:10" ht="12.75" customHeight="1">
      <c r="I409" s="519"/>
      <c r="J409" s="35"/>
    </row>
    <row r="410" spans="9:10" ht="12.75" customHeight="1">
      <c r="I410" s="519"/>
      <c r="J410" s="35"/>
    </row>
    <row r="411" spans="9:10" ht="12.75" customHeight="1">
      <c r="I411" s="519"/>
      <c r="J411" s="35"/>
    </row>
    <row r="412" spans="9:10" ht="12.75" customHeight="1">
      <c r="I412" s="519"/>
      <c r="J412" s="35"/>
    </row>
    <row r="413" spans="9:10" ht="12.75" customHeight="1">
      <c r="I413" s="519"/>
      <c r="J413" s="35"/>
    </row>
    <row r="414" spans="9:10" ht="12.75" customHeight="1">
      <c r="I414" s="519"/>
      <c r="J414" s="35"/>
    </row>
    <row r="415" spans="9:10" ht="12.75" customHeight="1">
      <c r="I415" s="519"/>
      <c r="J415" s="35"/>
    </row>
    <row r="416" spans="9:10" ht="12.75" customHeight="1">
      <c r="I416" s="519"/>
      <c r="J416" s="35"/>
    </row>
    <row r="417" spans="9:10" ht="12.75" customHeight="1">
      <c r="I417" s="519"/>
      <c r="J417" s="35"/>
    </row>
    <row r="418" spans="9:10" ht="12.75" customHeight="1">
      <c r="I418" s="519"/>
      <c r="J418" s="35"/>
    </row>
    <row r="419" spans="9:10" ht="12.75" customHeight="1">
      <c r="I419" s="519"/>
      <c r="J419" s="35"/>
    </row>
    <row r="420" spans="9:10" ht="12.75" customHeight="1">
      <c r="I420" s="519"/>
      <c r="J420" s="35"/>
    </row>
    <row r="421" spans="9:10" ht="12.75" customHeight="1">
      <c r="I421" s="519"/>
      <c r="J421" s="35"/>
    </row>
    <row r="422" spans="9:10" ht="12.75" customHeight="1">
      <c r="I422" s="519"/>
      <c r="J422" s="35"/>
    </row>
    <row r="423" spans="9:10" ht="12.75" customHeight="1">
      <c r="I423" s="519"/>
      <c r="J423" s="35"/>
    </row>
    <row r="424" spans="9:10" ht="12.75" customHeight="1">
      <c r="I424" s="519"/>
      <c r="J424" s="35"/>
    </row>
    <row r="425" spans="9:10" ht="12.75" customHeight="1">
      <c r="I425" s="519"/>
      <c r="J425" s="35"/>
    </row>
    <row r="426" spans="9:10" ht="12.75" customHeight="1">
      <c r="I426" s="519"/>
      <c r="J426" s="35"/>
    </row>
    <row r="427" spans="9:10" ht="12.75" customHeight="1">
      <c r="I427" s="519"/>
      <c r="J427" s="35"/>
    </row>
    <row r="428" spans="9:10" ht="12.75" customHeight="1">
      <c r="I428" s="519"/>
      <c r="J428" s="35"/>
    </row>
    <row r="429" spans="9:10" ht="12.75" customHeight="1">
      <c r="I429" s="519"/>
      <c r="J429" s="35"/>
    </row>
    <row r="430" spans="9:10" ht="12.75" customHeight="1">
      <c r="I430" s="519"/>
      <c r="J430" s="35"/>
    </row>
    <row r="431" spans="9:10" ht="12.75" customHeight="1">
      <c r="I431" s="519"/>
      <c r="J431" s="35"/>
    </row>
    <row r="432" spans="9:10" ht="12.75" customHeight="1">
      <c r="I432" s="519"/>
      <c r="J432" s="35"/>
    </row>
    <row r="433" spans="9:10" ht="12.75" customHeight="1">
      <c r="I433" s="519"/>
      <c r="J433" s="35"/>
    </row>
    <row r="434" spans="9:10" ht="12.75" customHeight="1">
      <c r="I434" s="519"/>
      <c r="J434" s="35"/>
    </row>
    <row r="435" spans="9:10" ht="12.75" customHeight="1">
      <c r="I435" s="519"/>
      <c r="J435" s="35"/>
    </row>
    <row r="436" spans="9:10" ht="12.75" customHeight="1">
      <c r="I436" s="519"/>
      <c r="J436" s="35"/>
    </row>
    <row r="437" spans="9:10" ht="12.75" customHeight="1">
      <c r="I437" s="519"/>
      <c r="J437" s="35"/>
    </row>
    <row r="438" spans="9:10" ht="12.75" customHeight="1">
      <c r="I438" s="519"/>
      <c r="J438" s="35"/>
    </row>
    <row r="439" spans="9:10" ht="12.75" customHeight="1">
      <c r="I439" s="519"/>
      <c r="J439" s="35"/>
    </row>
    <row r="440" spans="9:10" ht="12.75" customHeight="1">
      <c r="I440" s="519"/>
      <c r="J440" s="35"/>
    </row>
    <row r="441" spans="9:10" ht="12.75" customHeight="1">
      <c r="I441" s="519"/>
      <c r="J441" s="35"/>
    </row>
    <row r="442" spans="9:10" ht="12.75" customHeight="1">
      <c r="I442" s="519"/>
      <c r="J442" s="35"/>
    </row>
    <row r="443" spans="9:10" ht="12.75" customHeight="1">
      <c r="I443" s="519"/>
      <c r="J443" s="35"/>
    </row>
    <row r="444" spans="9:10" ht="12.75" customHeight="1">
      <c r="I444" s="519"/>
      <c r="J444" s="35"/>
    </row>
    <row r="445" spans="9:10" ht="12.75" customHeight="1">
      <c r="I445" s="519"/>
      <c r="J445" s="35"/>
    </row>
    <row r="446" spans="9:10" ht="12.75" customHeight="1">
      <c r="I446" s="519"/>
      <c r="J446" s="35"/>
    </row>
    <row r="447" spans="9:10" ht="12.75" customHeight="1">
      <c r="I447" s="519"/>
      <c r="J447" s="35"/>
    </row>
    <row r="448" spans="9:10" ht="12.75" customHeight="1">
      <c r="I448" s="519"/>
      <c r="J448" s="35"/>
    </row>
    <row r="449" spans="9:10" ht="12.75" customHeight="1">
      <c r="I449" s="519"/>
      <c r="J449" s="35"/>
    </row>
    <row r="450" spans="9:10" ht="12.75" customHeight="1">
      <c r="I450" s="519"/>
      <c r="J450" s="35"/>
    </row>
    <row r="451" spans="9:10" ht="12.75" customHeight="1">
      <c r="I451" s="519"/>
      <c r="J451" s="35"/>
    </row>
    <row r="452" spans="9:10" ht="12.75" customHeight="1">
      <c r="I452" s="519"/>
      <c r="J452" s="35"/>
    </row>
    <row r="453" spans="9:10" ht="12.75" customHeight="1">
      <c r="I453" s="519"/>
      <c r="J453" s="35"/>
    </row>
    <row r="454" spans="9:10" ht="12.75" customHeight="1">
      <c r="I454" s="519"/>
      <c r="J454" s="35"/>
    </row>
    <row r="455" spans="9:10" ht="12.75" customHeight="1">
      <c r="I455" s="519"/>
      <c r="J455" s="35"/>
    </row>
    <row r="456" spans="9:10" ht="12.75" customHeight="1">
      <c r="I456" s="519"/>
      <c r="J456" s="35"/>
    </row>
    <row r="457" spans="9:10" ht="12.75" customHeight="1">
      <c r="I457" s="519"/>
      <c r="J457" s="35"/>
    </row>
    <row r="458" spans="9:10" ht="12.75" customHeight="1">
      <c r="I458" s="519"/>
      <c r="J458" s="35"/>
    </row>
    <row r="459" spans="9:10" ht="12.75" customHeight="1">
      <c r="I459" s="519"/>
      <c r="J459" s="35"/>
    </row>
    <row r="460" spans="9:10" ht="12.75" customHeight="1">
      <c r="I460" s="519"/>
      <c r="J460" s="35"/>
    </row>
    <row r="461" spans="9:10" ht="12.75" customHeight="1">
      <c r="I461" s="519"/>
      <c r="J461" s="35"/>
    </row>
    <row r="462" spans="9:10" ht="12.75" customHeight="1">
      <c r="I462" s="519"/>
      <c r="J462" s="35"/>
    </row>
    <row r="463" spans="9:10" ht="12.75" customHeight="1">
      <c r="I463" s="519"/>
      <c r="J463" s="35"/>
    </row>
    <row r="464" spans="9:10" ht="12.75" customHeight="1">
      <c r="I464" s="519"/>
      <c r="J464" s="35"/>
    </row>
    <row r="465" spans="9:10" ht="12.75" customHeight="1">
      <c r="I465" s="519"/>
      <c r="J465" s="35"/>
    </row>
    <row r="466" spans="9:10" ht="12.75" customHeight="1">
      <c r="I466" s="519"/>
      <c r="J466" s="35"/>
    </row>
    <row r="467" spans="9:10" ht="12.75" customHeight="1">
      <c r="I467" s="519"/>
      <c r="J467" s="35"/>
    </row>
    <row r="468" spans="9:10" ht="12.75" customHeight="1">
      <c r="I468" s="519"/>
      <c r="J468" s="35"/>
    </row>
    <row r="469" spans="9:10" ht="12.75" customHeight="1">
      <c r="I469" s="519"/>
      <c r="J469" s="35"/>
    </row>
    <row r="470" spans="9:10" ht="12.75" customHeight="1">
      <c r="I470" s="519"/>
      <c r="J470" s="35"/>
    </row>
    <row r="471" spans="9:10" ht="12.75" customHeight="1">
      <c r="I471" s="519"/>
      <c r="J471" s="35"/>
    </row>
    <row r="472" spans="9:10" ht="12.75" customHeight="1">
      <c r="I472" s="519"/>
      <c r="J472" s="35"/>
    </row>
    <row r="473" spans="9:10" ht="12.75" customHeight="1">
      <c r="I473" s="519"/>
      <c r="J473" s="35"/>
    </row>
    <row r="474" spans="9:10" ht="12.75" customHeight="1">
      <c r="I474" s="519"/>
      <c r="J474" s="35"/>
    </row>
    <row r="475" spans="9:10" ht="12.75" customHeight="1">
      <c r="I475" s="519"/>
      <c r="J475" s="35"/>
    </row>
    <row r="476" spans="9:10" ht="12.75" customHeight="1">
      <c r="I476" s="519"/>
      <c r="J476" s="35"/>
    </row>
    <row r="477" spans="9:10" ht="12.75" customHeight="1">
      <c r="I477" s="519"/>
      <c r="J477" s="35"/>
    </row>
    <row r="478" spans="9:10" ht="12.75" customHeight="1">
      <c r="I478" s="519"/>
      <c r="J478" s="35"/>
    </row>
    <row r="479" spans="9:10" ht="12.75" customHeight="1">
      <c r="I479" s="519"/>
      <c r="J479" s="35"/>
    </row>
    <row r="480" spans="9:10" ht="12.75" customHeight="1">
      <c r="I480" s="519"/>
      <c r="J480" s="35"/>
    </row>
    <row r="481" spans="9:10" ht="12.75" customHeight="1">
      <c r="I481" s="519"/>
      <c r="J481" s="35"/>
    </row>
    <row r="482" spans="9:10" ht="12.75" customHeight="1">
      <c r="I482" s="519"/>
      <c r="J482" s="35"/>
    </row>
    <row r="483" spans="9:10" ht="12.75" customHeight="1">
      <c r="I483" s="519"/>
      <c r="J483" s="35"/>
    </row>
    <row r="484" spans="9:10" ht="12.75" customHeight="1">
      <c r="I484" s="519"/>
      <c r="J484" s="35"/>
    </row>
    <row r="485" spans="9:10" ht="12.75" customHeight="1">
      <c r="I485" s="519"/>
      <c r="J485" s="35"/>
    </row>
    <row r="486" spans="9:10" ht="12.75" customHeight="1">
      <c r="I486" s="519"/>
      <c r="J486" s="35"/>
    </row>
    <row r="487" spans="9:10" ht="12.75" customHeight="1">
      <c r="I487" s="519"/>
      <c r="J487" s="35"/>
    </row>
    <row r="488" spans="9:10" ht="12.75" customHeight="1">
      <c r="I488" s="519"/>
      <c r="J488" s="35"/>
    </row>
    <row r="489" spans="9:10" ht="12.75" customHeight="1">
      <c r="I489" s="519"/>
      <c r="J489" s="35"/>
    </row>
    <row r="490" spans="9:10" ht="12.75" customHeight="1">
      <c r="I490" s="519"/>
      <c r="J490" s="35"/>
    </row>
    <row r="491" spans="9:10" ht="12.75" customHeight="1">
      <c r="I491" s="519"/>
      <c r="J491" s="35"/>
    </row>
    <row r="492" spans="9:10" ht="12.75" customHeight="1">
      <c r="I492" s="519"/>
      <c r="J492" s="35"/>
    </row>
    <row r="493" spans="9:10" ht="12.75" customHeight="1">
      <c r="I493" s="519"/>
      <c r="J493" s="35"/>
    </row>
    <row r="494" spans="9:10" ht="12.75" customHeight="1">
      <c r="I494" s="519"/>
      <c r="J494" s="35"/>
    </row>
    <row r="495" spans="9:10" ht="12.75" customHeight="1">
      <c r="I495" s="519"/>
      <c r="J495" s="35"/>
    </row>
    <row r="496" spans="9:10" ht="12.75" customHeight="1">
      <c r="I496" s="519"/>
      <c r="J496" s="35"/>
    </row>
    <row r="497" spans="9:10" ht="12.75" customHeight="1">
      <c r="I497" s="519"/>
      <c r="J497" s="35"/>
    </row>
    <row r="498" spans="9:10" ht="12.75" customHeight="1">
      <c r="I498" s="519"/>
      <c r="J498" s="35"/>
    </row>
    <row r="499" spans="9:10" ht="12.75" customHeight="1">
      <c r="I499" s="519"/>
      <c r="J499" s="35"/>
    </row>
    <row r="500" spans="9:10" ht="12.75" customHeight="1">
      <c r="I500" s="519"/>
      <c r="J500" s="35"/>
    </row>
    <row r="501" spans="9:10" ht="12.75" customHeight="1">
      <c r="I501" s="519"/>
      <c r="J501" s="35"/>
    </row>
    <row r="502" spans="9:10" ht="12.75" customHeight="1">
      <c r="I502" s="519"/>
      <c r="J502" s="35"/>
    </row>
    <row r="503" spans="9:10" ht="12.75" customHeight="1">
      <c r="I503" s="519"/>
      <c r="J503" s="35"/>
    </row>
    <row r="504" spans="9:10" ht="12.75" customHeight="1">
      <c r="I504" s="519"/>
      <c r="J504" s="35"/>
    </row>
    <row r="505" spans="9:10" ht="12.75" customHeight="1">
      <c r="I505" s="519"/>
      <c r="J505" s="35"/>
    </row>
    <row r="506" spans="9:10" ht="12.75" customHeight="1">
      <c r="I506" s="519"/>
      <c r="J506" s="35"/>
    </row>
    <row r="507" spans="9:10" ht="12.75" customHeight="1">
      <c r="I507" s="519"/>
      <c r="J507" s="35"/>
    </row>
    <row r="508" spans="9:10" ht="12.75" customHeight="1">
      <c r="I508" s="519"/>
      <c r="J508" s="35"/>
    </row>
    <row r="509" spans="9:10" ht="12.75" customHeight="1">
      <c r="I509" s="519"/>
      <c r="J509" s="35"/>
    </row>
    <row r="510" spans="9:10" ht="12.75" customHeight="1">
      <c r="I510" s="519"/>
      <c r="J510" s="35"/>
    </row>
    <row r="511" spans="9:10" ht="12.75" customHeight="1">
      <c r="I511" s="519"/>
      <c r="J511" s="35"/>
    </row>
    <row r="512" spans="9:10" ht="12.75" customHeight="1">
      <c r="I512" s="519"/>
      <c r="J512" s="35"/>
    </row>
    <row r="513" spans="9:10" ht="12.75" customHeight="1">
      <c r="I513" s="519"/>
      <c r="J513" s="35"/>
    </row>
    <row r="514" spans="9:10" ht="12.75" customHeight="1">
      <c r="I514" s="519"/>
      <c r="J514" s="35"/>
    </row>
    <row r="515" spans="9:10" ht="12.75" customHeight="1">
      <c r="I515" s="519"/>
      <c r="J515" s="35"/>
    </row>
    <row r="516" spans="9:10" ht="12.75" customHeight="1">
      <c r="I516" s="519"/>
      <c r="J516" s="35"/>
    </row>
    <row r="517" spans="9:10" ht="12.75" customHeight="1">
      <c r="I517" s="519"/>
      <c r="J517" s="35"/>
    </row>
    <row r="518" spans="9:10" ht="12.75" customHeight="1">
      <c r="I518" s="519"/>
      <c r="J518" s="35"/>
    </row>
    <row r="519" spans="9:10" ht="12.75" customHeight="1">
      <c r="I519" s="519"/>
      <c r="J519" s="35"/>
    </row>
    <row r="520" spans="9:10" ht="12.75" customHeight="1">
      <c r="I520" s="519"/>
      <c r="J520" s="35"/>
    </row>
    <row r="521" spans="9:10" ht="12.75" customHeight="1">
      <c r="I521" s="519"/>
      <c r="J521" s="35"/>
    </row>
    <row r="522" spans="9:10" ht="12.75" customHeight="1">
      <c r="I522" s="519"/>
      <c r="J522" s="35"/>
    </row>
    <row r="523" spans="9:10" ht="12.75" customHeight="1">
      <c r="I523" s="519"/>
      <c r="J523" s="35"/>
    </row>
    <row r="524" spans="9:10" ht="12.75" customHeight="1">
      <c r="I524" s="519"/>
      <c r="J524" s="35"/>
    </row>
    <row r="525" spans="9:10" ht="12.75" customHeight="1">
      <c r="I525" s="519"/>
      <c r="J525" s="35"/>
    </row>
    <row r="526" spans="9:10" ht="12.75" customHeight="1">
      <c r="I526" s="519"/>
      <c r="J526" s="35"/>
    </row>
    <row r="527" spans="9:10" ht="12.75" customHeight="1">
      <c r="I527" s="519"/>
      <c r="J527" s="35"/>
    </row>
    <row r="528" spans="9:10" ht="12.75" customHeight="1">
      <c r="I528" s="519"/>
      <c r="J528" s="35"/>
    </row>
    <row r="529" spans="9:10" ht="12.75" customHeight="1">
      <c r="I529" s="519"/>
      <c r="J529" s="35"/>
    </row>
    <row r="530" spans="9:10" ht="12.75" customHeight="1">
      <c r="I530" s="519"/>
      <c r="J530" s="35"/>
    </row>
    <row r="531" spans="9:10" ht="12.75" customHeight="1">
      <c r="I531" s="519"/>
      <c r="J531" s="35"/>
    </row>
    <row r="532" spans="9:10" ht="12.75" customHeight="1">
      <c r="I532" s="519"/>
      <c r="J532" s="35"/>
    </row>
    <row r="533" spans="9:10" ht="12.75" customHeight="1">
      <c r="I533" s="519"/>
      <c r="J533" s="35"/>
    </row>
    <row r="534" spans="9:10" ht="12.75" customHeight="1">
      <c r="I534" s="519"/>
      <c r="J534" s="35"/>
    </row>
    <row r="535" spans="9:10" ht="12.75" customHeight="1">
      <c r="I535" s="519"/>
      <c r="J535" s="35"/>
    </row>
    <row r="536" spans="9:10" ht="12.75" customHeight="1">
      <c r="I536" s="519"/>
      <c r="J536" s="35"/>
    </row>
    <row r="537" spans="9:10" ht="12.75" customHeight="1">
      <c r="I537" s="519"/>
      <c r="J537" s="35"/>
    </row>
    <row r="538" spans="9:10" ht="12.75" customHeight="1">
      <c r="I538" s="519"/>
      <c r="J538" s="35"/>
    </row>
    <row r="539" spans="9:10" ht="12.75" customHeight="1">
      <c r="I539" s="519"/>
      <c r="J539" s="35"/>
    </row>
    <row r="540" spans="9:10" ht="12.75" customHeight="1">
      <c r="I540" s="519"/>
      <c r="J540" s="35"/>
    </row>
    <row r="541" spans="9:10" ht="12.75" customHeight="1">
      <c r="I541" s="519"/>
      <c r="J541" s="35"/>
    </row>
    <row r="542" spans="9:10" ht="12.75" customHeight="1">
      <c r="I542" s="519"/>
      <c r="J542" s="35"/>
    </row>
    <row r="543" spans="9:10" ht="12.75" customHeight="1">
      <c r="I543" s="519"/>
      <c r="J543" s="35"/>
    </row>
    <row r="544" spans="9:10" ht="12.75" customHeight="1">
      <c r="I544" s="519"/>
      <c r="J544" s="35"/>
    </row>
    <row r="545" spans="9:10" ht="12.75" customHeight="1">
      <c r="I545" s="519"/>
      <c r="J545" s="35"/>
    </row>
    <row r="546" spans="9:10" ht="12.75" customHeight="1">
      <c r="I546" s="519"/>
      <c r="J546" s="35"/>
    </row>
    <row r="547" spans="9:10" ht="12.75" customHeight="1">
      <c r="I547" s="519"/>
      <c r="J547" s="35"/>
    </row>
    <row r="548" spans="9:10" ht="12.75" customHeight="1">
      <c r="I548" s="519"/>
      <c r="J548" s="35"/>
    </row>
    <row r="549" spans="9:10" ht="12.75" customHeight="1">
      <c r="I549" s="519"/>
      <c r="J549" s="35"/>
    </row>
    <row r="550" spans="9:10" ht="12.75" customHeight="1">
      <c r="I550" s="519"/>
      <c r="J550" s="35"/>
    </row>
    <row r="551" spans="9:10" ht="12.75" customHeight="1">
      <c r="I551" s="519"/>
      <c r="J551" s="35"/>
    </row>
    <row r="552" spans="9:10" ht="12.75" customHeight="1">
      <c r="I552" s="519"/>
      <c r="J552" s="35"/>
    </row>
    <row r="553" spans="9:10" ht="12.75" customHeight="1">
      <c r="I553" s="519"/>
      <c r="J553" s="35"/>
    </row>
    <row r="554" spans="9:10" ht="12.75" customHeight="1">
      <c r="I554" s="519"/>
      <c r="J554" s="35"/>
    </row>
    <row r="555" spans="9:10" ht="12.75" customHeight="1">
      <c r="I555" s="519"/>
      <c r="J555" s="35"/>
    </row>
    <row r="556" spans="9:10" ht="12.75" customHeight="1">
      <c r="I556" s="519"/>
      <c r="J556" s="35"/>
    </row>
    <row r="557" spans="9:10" ht="12.75" customHeight="1">
      <c r="I557" s="519"/>
      <c r="J557" s="35"/>
    </row>
    <row r="558" spans="9:10" ht="12.75" customHeight="1">
      <c r="I558" s="519"/>
      <c r="J558" s="35"/>
    </row>
    <row r="559" spans="9:10" ht="12.75" customHeight="1">
      <c r="I559" s="519"/>
      <c r="J559" s="35"/>
    </row>
    <row r="560" spans="9:10" ht="12.75" customHeight="1">
      <c r="I560" s="519"/>
      <c r="J560" s="35"/>
    </row>
    <row r="561" spans="9:10" ht="12.75" customHeight="1">
      <c r="I561" s="519"/>
      <c r="J561" s="35"/>
    </row>
    <row r="562" spans="9:10" ht="12.75" customHeight="1">
      <c r="I562" s="519"/>
      <c r="J562" s="35"/>
    </row>
    <row r="563" spans="9:10" ht="12.75" customHeight="1">
      <c r="I563" s="519"/>
      <c r="J563" s="35"/>
    </row>
    <row r="564" spans="9:10" ht="12.75" customHeight="1">
      <c r="I564" s="519"/>
      <c r="J564" s="35"/>
    </row>
    <row r="565" spans="9:10" ht="12.75" customHeight="1">
      <c r="I565" s="519"/>
      <c r="J565" s="35"/>
    </row>
    <row r="566" spans="9:10" ht="12.75" customHeight="1">
      <c r="I566" s="519"/>
      <c r="J566" s="35"/>
    </row>
    <row r="567" spans="9:10" ht="12.75" customHeight="1">
      <c r="I567" s="519"/>
      <c r="J567" s="35"/>
    </row>
    <row r="568" spans="9:10" ht="12.75" customHeight="1">
      <c r="I568" s="519"/>
      <c r="J568" s="35"/>
    </row>
    <row r="569" spans="9:10" ht="12.75" customHeight="1">
      <c r="I569" s="519"/>
      <c r="J569" s="35"/>
    </row>
    <row r="570" spans="9:10" ht="12.75" customHeight="1">
      <c r="I570" s="519"/>
      <c r="J570" s="35"/>
    </row>
    <row r="571" spans="9:10" ht="12.75" customHeight="1">
      <c r="I571" s="519"/>
      <c r="J571" s="35"/>
    </row>
    <row r="572" spans="9:10" ht="12.75" customHeight="1">
      <c r="I572" s="519"/>
      <c r="J572" s="35"/>
    </row>
    <row r="573" spans="9:10" ht="12.75" customHeight="1">
      <c r="I573" s="519"/>
      <c r="J573" s="35"/>
    </row>
    <row r="574" spans="9:10" ht="12.75" customHeight="1">
      <c r="I574" s="519"/>
      <c r="J574" s="35"/>
    </row>
    <row r="575" spans="9:10" ht="12.75" customHeight="1">
      <c r="I575" s="519"/>
      <c r="J575" s="35"/>
    </row>
    <row r="576" spans="9:10" ht="12.75" customHeight="1">
      <c r="I576" s="519"/>
      <c r="J576" s="35"/>
    </row>
    <row r="577" spans="9:10" ht="12.75" customHeight="1">
      <c r="I577" s="519"/>
      <c r="J577" s="35"/>
    </row>
    <row r="578" spans="9:10" ht="12.75" customHeight="1">
      <c r="I578" s="519"/>
      <c r="J578" s="35"/>
    </row>
    <row r="579" spans="9:10" ht="12.75" customHeight="1">
      <c r="I579" s="519"/>
      <c r="J579" s="35"/>
    </row>
    <row r="580" spans="9:10" ht="12.75" customHeight="1">
      <c r="I580" s="519"/>
      <c r="J580" s="35"/>
    </row>
    <row r="581" spans="9:10" ht="12.75" customHeight="1">
      <c r="I581" s="519"/>
      <c r="J581" s="35"/>
    </row>
    <row r="582" spans="9:10" ht="12.75" customHeight="1">
      <c r="I582" s="519"/>
      <c r="J582" s="35"/>
    </row>
    <row r="583" spans="9:10" ht="12.75" customHeight="1">
      <c r="I583" s="519"/>
      <c r="J583" s="35"/>
    </row>
    <row r="584" spans="9:10" ht="12.75" customHeight="1">
      <c r="I584" s="519"/>
      <c r="J584" s="35"/>
    </row>
    <row r="585" spans="9:10" ht="12.75" customHeight="1">
      <c r="I585" s="519"/>
      <c r="J585" s="35"/>
    </row>
    <row r="586" spans="9:10" ht="12.75" customHeight="1">
      <c r="I586" s="519"/>
      <c r="J586" s="35"/>
    </row>
    <row r="587" spans="9:10" ht="12.75" customHeight="1">
      <c r="I587" s="519"/>
      <c r="J587" s="35"/>
    </row>
    <row r="588" spans="9:10" ht="12.75" customHeight="1">
      <c r="I588" s="519"/>
      <c r="J588" s="35"/>
    </row>
    <row r="589" spans="9:10" ht="12.75" customHeight="1">
      <c r="I589" s="519"/>
      <c r="J589" s="35"/>
    </row>
    <row r="590" spans="9:10" ht="12.75" customHeight="1">
      <c r="I590" s="519"/>
      <c r="J590" s="35"/>
    </row>
    <row r="591" spans="9:10" ht="12.75" customHeight="1">
      <c r="I591" s="519"/>
      <c r="J591" s="35"/>
    </row>
    <row r="592" spans="9:10" ht="12.75" customHeight="1">
      <c r="I592" s="519"/>
      <c r="J592" s="35"/>
    </row>
    <row r="593" spans="9:10" ht="12.75" customHeight="1">
      <c r="I593" s="519"/>
      <c r="J593" s="35"/>
    </row>
    <row r="594" spans="9:10" ht="12.75" customHeight="1">
      <c r="I594" s="519"/>
      <c r="J594" s="35"/>
    </row>
    <row r="595" spans="9:10" ht="12.75" customHeight="1">
      <c r="I595" s="519"/>
      <c r="J595" s="35"/>
    </row>
    <row r="596" spans="9:10" ht="12.75" customHeight="1">
      <c r="I596" s="519"/>
      <c r="J596" s="35"/>
    </row>
    <row r="597" spans="9:10" ht="12.75" customHeight="1">
      <c r="I597" s="519"/>
      <c r="J597" s="35"/>
    </row>
    <row r="598" spans="9:10" ht="12.75" customHeight="1">
      <c r="I598" s="519"/>
      <c r="J598" s="35"/>
    </row>
    <row r="599" spans="9:10" ht="12.75" customHeight="1">
      <c r="I599" s="519"/>
      <c r="J599" s="35"/>
    </row>
    <row r="600" spans="9:10" ht="12.75" customHeight="1">
      <c r="I600" s="519"/>
      <c r="J600" s="35"/>
    </row>
    <row r="601" spans="9:10" ht="12.75" customHeight="1">
      <c r="I601" s="519"/>
      <c r="J601" s="35"/>
    </row>
    <row r="602" spans="9:10" ht="12.75" customHeight="1">
      <c r="I602" s="519"/>
      <c r="J602" s="35"/>
    </row>
    <row r="603" spans="9:10" ht="12.75" customHeight="1">
      <c r="I603" s="519"/>
      <c r="J603" s="35"/>
    </row>
    <row r="604" spans="9:10" ht="12.75" customHeight="1">
      <c r="I604" s="519"/>
      <c r="J604" s="35"/>
    </row>
    <row r="605" spans="9:10" ht="12.75" customHeight="1">
      <c r="I605" s="519"/>
      <c r="J605" s="35"/>
    </row>
    <row r="606" spans="9:10" ht="12.75" customHeight="1">
      <c r="I606" s="519"/>
      <c r="J606" s="35"/>
    </row>
    <row r="607" spans="9:10" ht="12.75" customHeight="1">
      <c r="I607" s="519"/>
      <c r="J607" s="35"/>
    </row>
    <row r="608" spans="9:10" ht="12.75" customHeight="1">
      <c r="I608" s="519"/>
      <c r="J608" s="35"/>
    </row>
    <row r="609" spans="9:10" ht="12.75" customHeight="1">
      <c r="I609" s="519"/>
      <c r="J609" s="35"/>
    </row>
    <row r="610" spans="9:10" ht="12.75" customHeight="1">
      <c r="I610" s="519"/>
      <c r="J610" s="35"/>
    </row>
    <row r="611" spans="9:10" ht="12.75" customHeight="1">
      <c r="I611" s="519"/>
      <c r="J611" s="35"/>
    </row>
    <row r="612" spans="9:10" ht="12.75" customHeight="1">
      <c r="I612" s="519"/>
      <c r="J612" s="35"/>
    </row>
    <row r="613" spans="9:10" ht="12.75" customHeight="1">
      <c r="I613" s="519"/>
      <c r="J613" s="35"/>
    </row>
    <row r="614" spans="9:10" ht="12.75" customHeight="1">
      <c r="I614" s="519"/>
      <c r="J614" s="35"/>
    </row>
    <row r="615" spans="9:10" ht="12.75" customHeight="1">
      <c r="I615" s="519"/>
      <c r="J615" s="35"/>
    </row>
    <row r="616" spans="9:10" ht="12.75" customHeight="1">
      <c r="I616" s="519"/>
      <c r="J616" s="35"/>
    </row>
    <row r="617" spans="9:10" ht="12.75" customHeight="1">
      <c r="I617" s="519"/>
      <c r="J617" s="35"/>
    </row>
    <row r="618" spans="9:10" ht="12.75" customHeight="1">
      <c r="I618" s="519"/>
      <c r="J618" s="35"/>
    </row>
    <row r="619" spans="9:10" ht="12.75" customHeight="1">
      <c r="I619" s="519"/>
      <c r="J619" s="35"/>
    </row>
    <row r="620" spans="9:10" ht="12.75" customHeight="1">
      <c r="I620" s="519"/>
      <c r="J620" s="35"/>
    </row>
    <row r="621" spans="9:10" ht="12.75" customHeight="1">
      <c r="I621" s="519"/>
      <c r="J621" s="35"/>
    </row>
    <row r="622" spans="9:10" ht="12.75" customHeight="1">
      <c r="I622" s="519"/>
      <c r="J622" s="35"/>
    </row>
    <row r="623" spans="9:10" ht="12.75" customHeight="1">
      <c r="I623" s="519"/>
      <c r="J623" s="35"/>
    </row>
    <row r="624" spans="9:10" ht="12.75" customHeight="1">
      <c r="I624" s="519"/>
      <c r="J624" s="35"/>
    </row>
    <row r="625" spans="9:10" ht="12.75" customHeight="1">
      <c r="I625" s="519"/>
      <c r="J625" s="35"/>
    </row>
    <row r="626" spans="9:10" ht="12.75" customHeight="1">
      <c r="I626" s="519"/>
      <c r="J626" s="35"/>
    </row>
    <row r="627" spans="9:10" ht="12.75" customHeight="1">
      <c r="I627" s="519"/>
      <c r="J627" s="35"/>
    </row>
    <row r="628" spans="9:10" ht="12.75" customHeight="1">
      <c r="I628" s="519"/>
      <c r="J628" s="35"/>
    </row>
    <row r="629" spans="9:10" ht="12.75" customHeight="1">
      <c r="I629" s="519"/>
      <c r="J629" s="35"/>
    </row>
    <row r="630" spans="9:10" ht="12.75" customHeight="1">
      <c r="I630" s="519"/>
      <c r="J630" s="35"/>
    </row>
    <row r="631" spans="9:10" ht="12.75" customHeight="1">
      <c r="I631" s="519"/>
      <c r="J631" s="35"/>
    </row>
    <row r="632" spans="9:10" ht="12.75" customHeight="1">
      <c r="I632" s="519"/>
      <c r="J632" s="35"/>
    </row>
    <row r="633" spans="9:10" ht="12.75" customHeight="1">
      <c r="I633" s="519"/>
      <c r="J633" s="35"/>
    </row>
    <row r="634" spans="9:10" ht="12.75" customHeight="1">
      <c r="I634" s="519"/>
      <c r="J634" s="35"/>
    </row>
    <row r="635" spans="9:10" ht="12.75" customHeight="1">
      <c r="I635" s="519"/>
      <c r="J635" s="35"/>
    </row>
    <row r="636" spans="9:10" ht="12.75" customHeight="1">
      <c r="I636" s="519"/>
      <c r="J636" s="35"/>
    </row>
    <row r="637" spans="9:10" ht="12.75" customHeight="1">
      <c r="I637" s="519"/>
      <c r="J637" s="35"/>
    </row>
    <row r="638" spans="9:10" ht="12.75" customHeight="1">
      <c r="I638" s="519"/>
      <c r="J638" s="35"/>
    </row>
    <row r="639" spans="9:10" ht="12.75" customHeight="1">
      <c r="I639" s="519"/>
      <c r="J639" s="35"/>
    </row>
    <row r="640" spans="9:10" ht="12.75" customHeight="1">
      <c r="I640" s="519"/>
      <c r="J640" s="35"/>
    </row>
    <row r="641" spans="9:10" ht="12.75" customHeight="1">
      <c r="I641" s="519"/>
      <c r="J641" s="35"/>
    </row>
    <row r="642" spans="9:10" ht="12.75" customHeight="1">
      <c r="I642" s="519"/>
      <c r="J642" s="35"/>
    </row>
    <row r="643" spans="9:10" ht="12.75" customHeight="1">
      <c r="I643" s="519"/>
      <c r="J643" s="35"/>
    </row>
    <row r="644" spans="9:10" ht="12.75" customHeight="1">
      <c r="I644" s="519"/>
      <c r="J644" s="35"/>
    </row>
    <row r="645" spans="9:10" ht="12.75" customHeight="1">
      <c r="I645" s="519"/>
      <c r="J645" s="35"/>
    </row>
    <row r="646" spans="9:10" ht="12.75" customHeight="1">
      <c r="I646" s="519"/>
      <c r="J646" s="35"/>
    </row>
    <row r="647" spans="9:10" ht="12.75" customHeight="1">
      <c r="I647" s="519"/>
      <c r="J647" s="35"/>
    </row>
    <row r="648" spans="9:10" ht="12.75" customHeight="1">
      <c r="I648" s="519"/>
      <c r="J648" s="35"/>
    </row>
    <row r="649" spans="9:10" ht="12.75" customHeight="1">
      <c r="I649" s="519"/>
      <c r="J649" s="35"/>
    </row>
    <row r="650" spans="9:10" ht="12.75" customHeight="1">
      <c r="I650" s="519"/>
      <c r="J650" s="35"/>
    </row>
    <row r="651" spans="9:10" ht="12.75" customHeight="1">
      <c r="I651" s="519"/>
      <c r="J651" s="35"/>
    </row>
    <row r="652" spans="9:10" ht="12.75" customHeight="1">
      <c r="I652" s="519"/>
      <c r="J652" s="35"/>
    </row>
    <row r="653" spans="9:10" ht="12.75" customHeight="1">
      <c r="I653" s="519"/>
      <c r="J653" s="35"/>
    </row>
    <row r="654" spans="9:10" ht="12.75" customHeight="1">
      <c r="I654" s="519"/>
      <c r="J654" s="35"/>
    </row>
    <row r="655" spans="9:10" ht="12.75" customHeight="1">
      <c r="I655" s="519"/>
      <c r="J655" s="35"/>
    </row>
    <row r="656" spans="9:10" ht="12.75" customHeight="1">
      <c r="I656" s="519"/>
      <c r="J656" s="35"/>
    </row>
    <row r="657" spans="9:10" ht="12.75" customHeight="1">
      <c r="I657" s="519"/>
      <c r="J657" s="35"/>
    </row>
    <row r="658" spans="9:10" ht="12.75" customHeight="1">
      <c r="I658" s="519"/>
      <c r="J658" s="35"/>
    </row>
    <row r="659" spans="9:10" ht="12.75" customHeight="1">
      <c r="I659" s="519"/>
      <c r="J659" s="35"/>
    </row>
    <row r="660" spans="9:10" ht="12.75" customHeight="1">
      <c r="I660" s="519"/>
      <c r="J660" s="35"/>
    </row>
    <row r="661" spans="9:10" ht="12.75" customHeight="1">
      <c r="I661" s="519"/>
      <c r="J661" s="35"/>
    </row>
    <row r="662" spans="9:10" ht="12.75" customHeight="1">
      <c r="I662" s="519"/>
      <c r="J662" s="35"/>
    </row>
    <row r="663" spans="9:10" ht="12.75" customHeight="1">
      <c r="I663" s="519"/>
      <c r="J663" s="35"/>
    </row>
    <row r="664" spans="9:10" ht="12.75" customHeight="1">
      <c r="I664" s="519"/>
      <c r="J664" s="35"/>
    </row>
    <row r="665" spans="9:10" ht="12.75" customHeight="1">
      <c r="I665" s="519"/>
      <c r="J665" s="35"/>
    </row>
    <row r="666" spans="9:10" ht="12.75" customHeight="1">
      <c r="I666" s="519"/>
      <c r="J666" s="35"/>
    </row>
    <row r="667" spans="9:10" ht="12.75" customHeight="1">
      <c r="I667" s="519"/>
      <c r="J667" s="35"/>
    </row>
    <row r="668" spans="9:10" ht="12.75" customHeight="1">
      <c r="I668" s="519"/>
      <c r="J668" s="35"/>
    </row>
    <row r="669" spans="9:10" ht="12.75" customHeight="1">
      <c r="I669" s="519"/>
      <c r="J669" s="35"/>
    </row>
    <row r="670" spans="9:10" ht="12.75" customHeight="1">
      <c r="I670" s="519"/>
      <c r="J670" s="35"/>
    </row>
    <row r="671" spans="9:10" ht="12.75" customHeight="1">
      <c r="I671" s="519"/>
      <c r="J671" s="35"/>
    </row>
    <row r="672" spans="9:10" ht="12.75" customHeight="1">
      <c r="I672" s="519"/>
      <c r="J672" s="35"/>
    </row>
    <row r="673" spans="9:10" ht="12.75" customHeight="1">
      <c r="I673" s="519"/>
      <c r="J673" s="35"/>
    </row>
    <row r="674" spans="9:10" ht="12.75" customHeight="1">
      <c r="I674" s="519"/>
      <c r="J674" s="35"/>
    </row>
    <row r="675" spans="9:10" ht="12.75" customHeight="1">
      <c r="I675" s="519"/>
      <c r="J675" s="35"/>
    </row>
    <row r="676" spans="9:10" ht="12.75" customHeight="1">
      <c r="I676" s="519"/>
      <c r="J676" s="35"/>
    </row>
    <row r="677" spans="9:10" ht="12.75" customHeight="1">
      <c r="I677" s="519"/>
      <c r="J677" s="35"/>
    </row>
    <row r="678" spans="9:10" ht="12.75" customHeight="1">
      <c r="I678" s="519"/>
      <c r="J678" s="35"/>
    </row>
    <row r="679" spans="9:10" ht="12.75" customHeight="1">
      <c r="I679" s="519"/>
      <c r="J679" s="35"/>
    </row>
    <row r="680" spans="9:10" ht="12.75" customHeight="1">
      <c r="I680" s="519"/>
      <c r="J680" s="35"/>
    </row>
    <row r="681" spans="9:10" ht="12.75" customHeight="1">
      <c r="I681" s="519"/>
      <c r="J681" s="35"/>
    </row>
    <row r="682" spans="9:10" ht="12.75" customHeight="1">
      <c r="I682" s="519"/>
      <c r="J682" s="35"/>
    </row>
    <row r="683" spans="9:10" ht="12.75" customHeight="1">
      <c r="I683" s="519"/>
      <c r="J683" s="35"/>
    </row>
    <row r="684" spans="9:10" ht="12.75" customHeight="1">
      <c r="I684" s="519"/>
      <c r="J684" s="35"/>
    </row>
    <row r="685" spans="9:10" ht="12.75" customHeight="1">
      <c r="I685" s="519"/>
      <c r="J685" s="35"/>
    </row>
    <row r="686" spans="9:10" ht="12.75" customHeight="1">
      <c r="I686" s="519"/>
      <c r="J686" s="35"/>
    </row>
    <row r="687" spans="9:10" ht="12.75" customHeight="1">
      <c r="I687" s="519"/>
      <c r="J687" s="35"/>
    </row>
    <row r="688" spans="9:10" ht="12.75" customHeight="1">
      <c r="I688" s="519"/>
      <c r="J688" s="35"/>
    </row>
    <row r="689" spans="9:10" ht="12.75" customHeight="1">
      <c r="I689" s="519"/>
      <c r="J689" s="35"/>
    </row>
    <row r="690" spans="9:10" ht="12.75" customHeight="1">
      <c r="I690" s="519"/>
      <c r="J690" s="35"/>
    </row>
    <row r="691" spans="9:10" ht="12.75" customHeight="1">
      <c r="I691" s="519"/>
      <c r="J691" s="35"/>
    </row>
    <row r="692" spans="9:10" ht="12.75" customHeight="1">
      <c r="I692" s="519"/>
      <c r="J692" s="35"/>
    </row>
    <row r="693" spans="9:10" ht="12.75" customHeight="1">
      <c r="I693" s="519"/>
      <c r="J693" s="35"/>
    </row>
    <row r="694" spans="9:10" ht="12.75" customHeight="1">
      <c r="I694" s="519"/>
      <c r="J694" s="35"/>
    </row>
    <row r="695" spans="9:10" ht="12.75" customHeight="1">
      <c r="I695" s="519"/>
      <c r="J695" s="35"/>
    </row>
    <row r="696" spans="9:10" ht="12.75" customHeight="1">
      <c r="I696" s="519"/>
      <c r="J696" s="35"/>
    </row>
    <row r="697" spans="9:10" ht="12.75" customHeight="1">
      <c r="I697" s="519"/>
      <c r="J697" s="35"/>
    </row>
    <row r="698" spans="9:10" ht="12.75" customHeight="1">
      <c r="I698" s="519"/>
      <c r="J698" s="35"/>
    </row>
    <row r="699" spans="9:10" ht="12.75" customHeight="1">
      <c r="I699" s="519"/>
      <c r="J699" s="35"/>
    </row>
    <row r="700" spans="9:10" ht="12.75" customHeight="1">
      <c r="I700" s="519"/>
      <c r="J700" s="35"/>
    </row>
    <row r="701" spans="9:10" ht="12.75" customHeight="1">
      <c r="I701" s="519"/>
      <c r="J701" s="35"/>
    </row>
    <row r="702" spans="9:10" ht="12.75" customHeight="1">
      <c r="I702" s="519"/>
      <c r="J702" s="35"/>
    </row>
    <row r="703" spans="9:10" ht="12.75" customHeight="1">
      <c r="I703" s="519"/>
      <c r="J703" s="35"/>
    </row>
    <row r="704" spans="9:10" ht="12.75" customHeight="1">
      <c r="I704" s="519"/>
      <c r="J704" s="35"/>
    </row>
    <row r="705" spans="9:10" ht="12.75" customHeight="1">
      <c r="I705" s="519"/>
      <c r="J705" s="35"/>
    </row>
    <row r="706" spans="9:10" ht="12.75" customHeight="1">
      <c r="I706" s="519"/>
      <c r="J706" s="35"/>
    </row>
    <row r="707" spans="9:10" ht="12.75" customHeight="1">
      <c r="I707" s="519"/>
      <c r="J707" s="35"/>
    </row>
    <row r="708" spans="9:10" ht="12.75" customHeight="1">
      <c r="I708" s="519"/>
      <c r="J708" s="35"/>
    </row>
    <row r="709" spans="9:10" ht="12.75" customHeight="1">
      <c r="I709" s="519"/>
      <c r="J709" s="35"/>
    </row>
    <row r="710" spans="9:10" ht="12.75" customHeight="1">
      <c r="I710" s="519"/>
      <c r="J710" s="35"/>
    </row>
    <row r="711" spans="9:10" ht="12.75" customHeight="1">
      <c r="I711" s="519"/>
      <c r="J711" s="35"/>
    </row>
    <row r="712" spans="9:10" ht="12.75" customHeight="1">
      <c r="I712" s="519"/>
      <c r="J712" s="35"/>
    </row>
    <row r="713" spans="9:10" ht="12.75" customHeight="1">
      <c r="I713" s="519"/>
      <c r="J713" s="35"/>
    </row>
    <row r="714" spans="9:10" ht="12.75" customHeight="1">
      <c r="I714" s="519"/>
      <c r="J714" s="35"/>
    </row>
    <row r="715" spans="9:10" ht="12.75" customHeight="1">
      <c r="I715" s="519"/>
      <c r="J715" s="35"/>
    </row>
    <row r="716" spans="9:10" ht="12.75" customHeight="1">
      <c r="I716" s="519"/>
      <c r="J716" s="35"/>
    </row>
    <row r="717" spans="9:10" ht="12.75" customHeight="1">
      <c r="I717" s="519"/>
      <c r="J717" s="35"/>
    </row>
    <row r="718" spans="9:10" ht="12.75" customHeight="1">
      <c r="I718" s="519"/>
      <c r="J718" s="35"/>
    </row>
    <row r="719" spans="9:10" ht="12.75" customHeight="1">
      <c r="I719" s="519"/>
      <c r="J719" s="35"/>
    </row>
    <row r="720" spans="9:10" ht="12.75" customHeight="1">
      <c r="I720" s="519"/>
      <c r="J720" s="35"/>
    </row>
    <row r="721" spans="9:10" ht="12.75" customHeight="1">
      <c r="I721" s="519"/>
      <c r="J721" s="35"/>
    </row>
    <row r="722" spans="9:10" ht="12.75" customHeight="1">
      <c r="I722" s="519"/>
      <c r="J722" s="35"/>
    </row>
    <row r="723" spans="9:10" ht="12.75" customHeight="1">
      <c r="I723" s="519"/>
      <c r="J723" s="35"/>
    </row>
    <row r="724" spans="9:10" ht="12.75" customHeight="1">
      <c r="I724" s="519"/>
      <c r="J724" s="35"/>
    </row>
    <row r="725" spans="9:10" ht="12.75" customHeight="1">
      <c r="I725" s="519"/>
      <c r="J725" s="35"/>
    </row>
    <row r="726" spans="9:10" ht="12.75" customHeight="1">
      <c r="I726" s="519"/>
      <c r="J726" s="35"/>
    </row>
    <row r="727" spans="9:10" ht="12.75" customHeight="1">
      <c r="I727" s="519"/>
      <c r="J727" s="35"/>
    </row>
    <row r="728" spans="9:10" ht="12.75" customHeight="1">
      <c r="I728" s="519"/>
      <c r="J728" s="35"/>
    </row>
    <row r="729" spans="9:10" ht="12.75" customHeight="1">
      <c r="I729" s="519"/>
      <c r="J729" s="35"/>
    </row>
    <row r="730" spans="9:10" ht="12.75" customHeight="1">
      <c r="I730" s="519"/>
      <c r="J730" s="35"/>
    </row>
    <row r="731" spans="9:10" ht="12.75" customHeight="1">
      <c r="I731" s="519"/>
      <c r="J731" s="35"/>
    </row>
    <row r="732" spans="9:10" ht="12.75" customHeight="1">
      <c r="I732" s="519"/>
      <c r="J732" s="35"/>
    </row>
    <row r="733" spans="9:10" ht="12.75" customHeight="1">
      <c r="I733" s="519"/>
      <c r="J733" s="35"/>
    </row>
    <row r="734" spans="9:10" ht="12.75" customHeight="1">
      <c r="I734" s="519"/>
      <c r="J734" s="35"/>
    </row>
    <row r="735" spans="9:10" ht="12.75" customHeight="1">
      <c r="I735" s="519"/>
      <c r="J735" s="35"/>
    </row>
    <row r="736" spans="9:10" ht="12.75" customHeight="1">
      <c r="I736" s="519"/>
      <c r="J736" s="35"/>
    </row>
    <row r="737" spans="9:10" ht="12.75" customHeight="1">
      <c r="I737" s="519"/>
      <c r="J737" s="35"/>
    </row>
    <row r="738" spans="9:10" ht="12.75" customHeight="1">
      <c r="I738" s="519"/>
      <c r="J738" s="35"/>
    </row>
    <row r="739" spans="9:10" ht="12.75" customHeight="1">
      <c r="I739" s="519"/>
      <c r="J739" s="35"/>
    </row>
    <row r="740" spans="9:10" ht="12.75" customHeight="1">
      <c r="I740" s="519"/>
      <c r="J740" s="35"/>
    </row>
    <row r="741" spans="9:10" ht="12.75" customHeight="1">
      <c r="I741" s="519"/>
      <c r="J741" s="35"/>
    </row>
    <row r="742" spans="9:10" ht="12.75" customHeight="1">
      <c r="I742" s="519"/>
      <c r="J742" s="35"/>
    </row>
    <row r="743" spans="9:10" ht="12.75" customHeight="1">
      <c r="I743" s="519"/>
      <c r="J743" s="35"/>
    </row>
    <row r="744" spans="9:10" ht="12.75" customHeight="1">
      <c r="I744" s="519"/>
      <c r="J744" s="35"/>
    </row>
    <row r="745" spans="9:10" ht="12.75" customHeight="1">
      <c r="I745" s="519"/>
      <c r="J745" s="35"/>
    </row>
    <row r="746" spans="9:10" ht="12.75" customHeight="1">
      <c r="I746" s="519"/>
      <c r="J746" s="35"/>
    </row>
    <row r="747" spans="9:10" ht="12.75" customHeight="1">
      <c r="I747" s="519"/>
      <c r="J747" s="35"/>
    </row>
    <row r="748" spans="9:10" ht="12.75" customHeight="1">
      <c r="I748" s="519"/>
      <c r="J748" s="35"/>
    </row>
    <row r="749" spans="9:10" ht="12.75" customHeight="1">
      <c r="I749" s="519"/>
      <c r="J749" s="35"/>
    </row>
    <row r="750" spans="9:10" ht="12.75" customHeight="1">
      <c r="I750" s="519"/>
      <c r="J750" s="35"/>
    </row>
    <row r="751" spans="9:10" ht="12.75" customHeight="1">
      <c r="I751" s="519"/>
      <c r="J751" s="35"/>
    </row>
    <row r="752" spans="9:10" ht="12.75" customHeight="1">
      <c r="I752" s="519"/>
      <c r="J752" s="35"/>
    </row>
    <row r="753" spans="9:10" ht="12.75" customHeight="1">
      <c r="I753" s="519"/>
      <c r="J753" s="35"/>
    </row>
    <row r="754" spans="9:10" ht="12.75" customHeight="1">
      <c r="I754" s="519"/>
      <c r="J754" s="35"/>
    </row>
    <row r="755" spans="9:10" ht="12.75" customHeight="1">
      <c r="I755" s="519"/>
      <c r="J755" s="35"/>
    </row>
    <row r="756" spans="9:10" ht="12.75" customHeight="1">
      <c r="I756" s="519"/>
      <c r="J756" s="35"/>
    </row>
    <row r="757" spans="9:10" ht="12.75" customHeight="1">
      <c r="I757" s="519"/>
      <c r="J757" s="35"/>
    </row>
    <row r="758" spans="9:10" ht="12.75" customHeight="1">
      <c r="I758" s="519"/>
      <c r="J758" s="35"/>
    </row>
    <row r="759" spans="9:10" ht="12.75" customHeight="1">
      <c r="I759" s="519"/>
      <c r="J759" s="35"/>
    </row>
    <row r="760" spans="9:10" ht="12.75" customHeight="1">
      <c r="I760" s="519"/>
      <c r="J760" s="35"/>
    </row>
    <row r="761" spans="9:10" ht="12.75" customHeight="1">
      <c r="I761" s="519"/>
      <c r="J761" s="35"/>
    </row>
    <row r="762" spans="9:10" ht="12.75" customHeight="1">
      <c r="I762" s="519"/>
      <c r="J762" s="35"/>
    </row>
    <row r="763" spans="9:10" ht="12.75" customHeight="1">
      <c r="I763" s="519"/>
      <c r="J763" s="35"/>
    </row>
    <row r="764" spans="9:10" ht="12.75" customHeight="1">
      <c r="I764" s="519"/>
      <c r="J764" s="35"/>
    </row>
    <row r="765" spans="9:10" ht="12.75" customHeight="1">
      <c r="I765" s="519"/>
      <c r="J765" s="35"/>
    </row>
    <row r="766" spans="9:10" ht="12.75" customHeight="1">
      <c r="I766" s="519"/>
      <c r="J766" s="35"/>
    </row>
    <row r="767" spans="9:10" ht="12.75" customHeight="1">
      <c r="I767" s="519"/>
      <c r="J767" s="35"/>
    </row>
    <row r="768" spans="9:10" ht="12.75" customHeight="1">
      <c r="I768" s="519"/>
      <c r="J768" s="35"/>
    </row>
    <row r="769" spans="9:10" ht="12.75" customHeight="1">
      <c r="I769" s="519"/>
      <c r="J769" s="35"/>
    </row>
    <row r="770" spans="9:10" ht="12.75" customHeight="1">
      <c r="I770" s="519"/>
      <c r="J770" s="35"/>
    </row>
    <row r="771" spans="9:10" ht="12.75" customHeight="1">
      <c r="I771" s="519"/>
      <c r="J771" s="35"/>
    </row>
    <row r="772" spans="9:10" ht="12.75" customHeight="1">
      <c r="I772" s="519"/>
      <c r="J772" s="35"/>
    </row>
    <row r="773" spans="9:10" ht="12.75" customHeight="1">
      <c r="I773" s="519"/>
      <c r="J773" s="35"/>
    </row>
    <row r="774" spans="9:10" ht="12.75" customHeight="1">
      <c r="I774" s="519"/>
      <c r="J774" s="35"/>
    </row>
    <row r="775" spans="9:10" ht="12.75" customHeight="1">
      <c r="I775" s="519"/>
      <c r="J775" s="35"/>
    </row>
    <row r="776" spans="9:10" ht="12.75" customHeight="1">
      <c r="I776" s="519"/>
      <c r="J776" s="35"/>
    </row>
    <row r="777" spans="9:10" ht="12.75" customHeight="1">
      <c r="I777" s="519"/>
      <c r="J777" s="35"/>
    </row>
    <row r="778" spans="9:10" ht="12.75" customHeight="1">
      <c r="I778" s="519"/>
      <c r="J778" s="35"/>
    </row>
    <row r="779" spans="9:10" ht="12.75" customHeight="1">
      <c r="I779" s="519"/>
      <c r="J779" s="35"/>
    </row>
    <row r="780" spans="9:10" ht="12.75" customHeight="1">
      <c r="I780" s="519"/>
      <c r="J780" s="35"/>
    </row>
    <row r="781" spans="9:10" ht="12.75" customHeight="1">
      <c r="I781" s="519"/>
      <c r="J781" s="35"/>
    </row>
    <row r="782" spans="9:10" ht="12.75" customHeight="1">
      <c r="I782" s="519"/>
      <c r="J782" s="35"/>
    </row>
    <row r="783" spans="9:10" ht="12.75" customHeight="1">
      <c r="I783" s="519"/>
      <c r="J783" s="35"/>
    </row>
    <row r="784" spans="9:10" ht="12.75" customHeight="1">
      <c r="I784" s="519"/>
      <c r="J784" s="35"/>
    </row>
    <row r="785" spans="9:10" ht="12.75" customHeight="1">
      <c r="I785" s="519"/>
      <c r="J785" s="35"/>
    </row>
    <row r="786" spans="9:10" ht="12.75" customHeight="1">
      <c r="I786" s="519"/>
      <c r="J786" s="35"/>
    </row>
    <row r="787" spans="9:10" ht="12.75" customHeight="1">
      <c r="I787" s="519"/>
      <c r="J787" s="35"/>
    </row>
    <row r="788" spans="9:10" ht="12.75" customHeight="1">
      <c r="I788" s="519"/>
      <c r="J788" s="35"/>
    </row>
    <row r="789" spans="9:10" ht="12.75" customHeight="1">
      <c r="I789" s="519"/>
      <c r="J789" s="35"/>
    </row>
    <row r="790" spans="9:10" ht="12.75" customHeight="1">
      <c r="I790" s="519"/>
      <c r="J790" s="35"/>
    </row>
    <row r="791" spans="9:10" ht="12.75" customHeight="1">
      <c r="I791" s="519"/>
      <c r="J791" s="35"/>
    </row>
    <row r="792" spans="9:10" ht="12.75" customHeight="1">
      <c r="I792" s="519"/>
      <c r="J792" s="35"/>
    </row>
    <row r="793" spans="9:10" ht="12.75" customHeight="1">
      <c r="I793" s="519"/>
      <c r="J793" s="35"/>
    </row>
    <row r="794" spans="9:10" ht="12.75" customHeight="1">
      <c r="I794" s="519"/>
      <c r="J794" s="35"/>
    </row>
    <row r="795" spans="9:10" ht="12.75" customHeight="1">
      <c r="I795" s="519"/>
      <c r="J795" s="35"/>
    </row>
    <row r="796" spans="9:10" ht="12.75" customHeight="1">
      <c r="I796" s="519"/>
      <c r="J796" s="35"/>
    </row>
    <row r="797" spans="9:10" ht="12.75" customHeight="1">
      <c r="I797" s="519"/>
      <c r="J797" s="35"/>
    </row>
    <row r="798" spans="9:10" ht="12.75" customHeight="1">
      <c r="I798" s="519"/>
      <c r="J798" s="35"/>
    </row>
    <row r="799" spans="9:10" ht="12.75" customHeight="1">
      <c r="I799" s="519"/>
      <c r="J799" s="35"/>
    </row>
    <row r="800" spans="9:10" ht="12.75" customHeight="1">
      <c r="I800" s="519"/>
      <c r="J800" s="35"/>
    </row>
    <row r="801" spans="9:10" ht="12.75" customHeight="1">
      <c r="I801" s="519"/>
      <c r="J801" s="35"/>
    </row>
    <row r="802" spans="9:10" ht="12.75" customHeight="1">
      <c r="I802" s="519"/>
      <c r="J802" s="35"/>
    </row>
    <row r="803" spans="9:10" ht="12.75" customHeight="1">
      <c r="I803" s="519"/>
      <c r="J803" s="35"/>
    </row>
    <row r="804" spans="9:10" ht="12.75" customHeight="1">
      <c r="I804" s="519"/>
      <c r="J804" s="35"/>
    </row>
    <row r="805" spans="9:10" ht="12.75" customHeight="1">
      <c r="I805" s="519"/>
      <c r="J805" s="35"/>
    </row>
    <row r="806" spans="9:10" ht="12.75" customHeight="1">
      <c r="I806" s="519"/>
      <c r="J806" s="35"/>
    </row>
    <row r="807" spans="9:10" ht="12.75" customHeight="1">
      <c r="I807" s="519"/>
      <c r="J807" s="35"/>
    </row>
    <row r="808" spans="9:10" ht="12.75" customHeight="1">
      <c r="I808" s="519"/>
      <c r="J808" s="35"/>
    </row>
    <row r="809" spans="9:10" ht="12.75" customHeight="1">
      <c r="I809" s="519"/>
      <c r="J809" s="35"/>
    </row>
    <row r="810" spans="9:10" ht="12.75" customHeight="1">
      <c r="I810" s="519"/>
      <c r="J810" s="35"/>
    </row>
    <row r="811" spans="9:10" ht="12.75" customHeight="1">
      <c r="I811" s="519"/>
      <c r="J811" s="35"/>
    </row>
    <row r="812" spans="9:10" ht="12.75" customHeight="1">
      <c r="I812" s="519"/>
      <c r="J812" s="35"/>
    </row>
    <row r="813" spans="9:10" ht="12.75" customHeight="1">
      <c r="I813" s="519"/>
      <c r="J813" s="35"/>
    </row>
    <row r="814" spans="9:10" ht="12.75" customHeight="1">
      <c r="I814" s="519"/>
      <c r="J814" s="35"/>
    </row>
    <row r="815" spans="9:10" ht="12.75" customHeight="1">
      <c r="I815" s="519"/>
      <c r="J815" s="35"/>
    </row>
    <row r="816" spans="9:10" ht="12.75" customHeight="1">
      <c r="I816" s="519"/>
      <c r="J816" s="35"/>
    </row>
    <row r="817" spans="9:10" ht="12.75" customHeight="1">
      <c r="I817" s="519"/>
      <c r="J817" s="35"/>
    </row>
    <row r="818" spans="9:10" ht="12.75" customHeight="1">
      <c r="I818" s="519"/>
      <c r="J818" s="35"/>
    </row>
    <row r="819" spans="9:10" ht="12.75" customHeight="1">
      <c r="I819" s="519"/>
      <c r="J819" s="35"/>
    </row>
    <row r="820" spans="9:10" ht="12.75" customHeight="1">
      <c r="I820" s="519"/>
      <c r="J820" s="35"/>
    </row>
    <row r="821" spans="9:10" ht="12.75" customHeight="1">
      <c r="I821" s="519"/>
      <c r="J821" s="35"/>
    </row>
    <row r="822" spans="9:10" ht="12.75" customHeight="1">
      <c r="I822" s="519"/>
      <c r="J822" s="35"/>
    </row>
    <row r="823" spans="9:10" ht="12.75" customHeight="1">
      <c r="I823" s="519"/>
      <c r="J823" s="35"/>
    </row>
    <row r="824" spans="9:10" ht="12.75" customHeight="1">
      <c r="I824" s="519"/>
      <c r="J824" s="35"/>
    </row>
    <row r="825" spans="9:10" ht="12.75" customHeight="1">
      <c r="I825" s="519"/>
      <c r="J825" s="35"/>
    </row>
    <row r="826" spans="9:10" ht="12.75" customHeight="1">
      <c r="I826" s="519"/>
      <c r="J826" s="35"/>
    </row>
    <row r="827" spans="9:10" ht="12.75" customHeight="1">
      <c r="I827" s="519"/>
      <c r="J827" s="35"/>
    </row>
    <row r="828" spans="9:10" ht="12.75" customHeight="1">
      <c r="I828" s="519"/>
      <c r="J828" s="35"/>
    </row>
    <row r="829" spans="9:10" ht="12.75" customHeight="1">
      <c r="I829" s="519"/>
      <c r="J829" s="35"/>
    </row>
    <row r="830" spans="9:10" ht="12.75" customHeight="1">
      <c r="I830" s="519"/>
      <c r="J830" s="35"/>
    </row>
    <row r="831" spans="9:10" ht="12.75" customHeight="1">
      <c r="I831" s="519"/>
      <c r="J831" s="35"/>
    </row>
    <row r="832" spans="9:10" ht="12.75" customHeight="1">
      <c r="I832" s="519"/>
      <c r="J832" s="35"/>
    </row>
    <row r="833" spans="9:10" ht="12.75" customHeight="1">
      <c r="I833" s="519"/>
      <c r="J833" s="35"/>
    </row>
    <row r="834" spans="9:10" ht="12.75" customHeight="1">
      <c r="I834" s="519"/>
      <c r="J834" s="35"/>
    </row>
    <row r="835" spans="9:10" ht="12.75" customHeight="1">
      <c r="I835" s="519"/>
      <c r="J835" s="35"/>
    </row>
    <row r="836" spans="9:10" ht="12.75" customHeight="1">
      <c r="I836" s="519"/>
      <c r="J836" s="35"/>
    </row>
    <row r="837" spans="9:10" ht="12.75" customHeight="1">
      <c r="I837" s="519"/>
      <c r="J837" s="35"/>
    </row>
    <row r="838" spans="9:10" ht="12.75" customHeight="1">
      <c r="I838" s="519"/>
      <c r="J838" s="35"/>
    </row>
    <row r="839" spans="9:10" ht="12.75" customHeight="1">
      <c r="I839" s="519"/>
      <c r="J839" s="35"/>
    </row>
    <row r="840" spans="9:10" ht="12.75" customHeight="1">
      <c r="I840" s="519"/>
      <c r="J840" s="35"/>
    </row>
    <row r="841" spans="9:10" ht="12.75" customHeight="1">
      <c r="I841" s="519"/>
      <c r="J841" s="35"/>
    </row>
    <row r="842" spans="9:10" ht="12.75" customHeight="1">
      <c r="I842" s="519"/>
      <c r="J842" s="35"/>
    </row>
    <row r="843" spans="9:10" ht="12.75" customHeight="1">
      <c r="I843" s="519"/>
      <c r="J843" s="35"/>
    </row>
    <row r="844" spans="9:10" ht="12.75" customHeight="1">
      <c r="I844" s="519"/>
      <c r="J844" s="35"/>
    </row>
    <row r="845" spans="9:10" ht="12.75" customHeight="1">
      <c r="I845" s="519"/>
      <c r="J845" s="35"/>
    </row>
    <row r="846" spans="9:10" ht="12.75" customHeight="1">
      <c r="I846" s="519"/>
      <c r="J846" s="35"/>
    </row>
    <row r="847" spans="9:10" ht="12.75" customHeight="1">
      <c r="I847" s="519"/>
      <c r="J847" s="35"/>
    </row>
    <row r="848" spans="9:10" ht="12.75" customHeight="1">
      <c r="I848" s="519"/>
      <c r="J848" s="35"/>
    </row>
    <row r="849" spans="9:10" ht="12.75" customHeight="1">
      <c r="I849" s="519"/>
      <c r="J849" s="35"/>
    </row>
    <row r="850" spans="9:10" ht="12.75" customHeight="1">
      <c r="I850" s="519"/>
      <c r="J850" s="35"/>
    </row>
    <row r="851" spans="9:10" ht="12.75" customHeight="1">
      <c r="I851" s="519"/>
      <c r="J851" s="35"/>
    </row>
    <row r="852" spans="9:10" ht="12.75" customHeight="1">
      <c r="I852" s="519"/>
      <c r="J852" s="35"/>
    </row>
    <row r="853" spans="9:10" ht="12.75" customHeight="1">
      <c r="I853" s="519"/>
      <c r="J853" s="35"/>
    </row>
    <row r="854" spans="9:10" ht="12.75" customHeight="1">
      <c r="I854" s="519"/>
      <c r="J854" s="35"/>
    </row>
    <row r="855" spans="9:10" ht="12.75" customHeight="1">
      <c r="I855" s="519"/>
      <c r="J855" s="35"/>
    </row>
    <row r="856" spans="9:10" ht="12.75" customHeight="1">
      <c r="I856" s="519"/>
      <c r="J856" s="35"/>
    </row>
    <row r="857" spans="9:10" ht="12.75" customHeight="1">
      <c r="I857" s="519"/>
      <c r="J857" s="35"/>
    </row>
    <row r="858" spans="9:10" ht="12.75" customHeight="1">
      <c r="I858" s="519"/>
      <c r="J858" s="35"/>
    </row>
    <row r="859" spans="9:10" ht="12.75" customHeight="1">
      <c r="I859" s="519"/>
      <c r="J859" s="35"/>
    </row>
    <row r="860" spans="9:10" ht="12.75" customHeight="1">
      <c r="I860" s="519"/>
      <c r="J860" s="35"/>
    </row>
    <row r="861" spans="9:10" ht="12.75" customHeight="1">
      <c r="I861" s="519"/>
      <c r="J861" s="35"/>
    </row>
    <row r="862" spans="9:10" ht="12.75" customHeight="1">
      <c r="I862" s="519"/>
      <c r="J862" s="35"/>
    </row>
    <row r="863" spans="9:10" ht="12.75" customHeight="1">
      <c r="I863" s="519"/>
      <c r="J863" s="35"/>
    </row>
    <row r="864" spans="9:10" ht="12.75" customHeight="1">
      <c r="I864" s="519"/>
      <c r="J864" s="35"/>
    </row>
    <row r="865" spans="9:10" ht="12.75" customHeight="1">
      <c r="I865" s="519"/>
      <c r="J865" s="35"/>
    </row>
    <row r="866" spans="9:10" ht="12.75" customHeight="1">
      <c r="I866" s="519"/>
      <c r="J866" s="35"/>
    </row>
    <row r="867" spans="9:10" ht="12.75" customHeight="1">
      <c r="I867" s="519"/>
      <c r="J867" s="35"/>
    </row>
    <row r="868" spans="9:10" ht="12.75" customHeight="1">
      <c r="I868" s="519"/>
      <c r="J868" s="35"/>
    </row>
    <row r="869" spans="9:10" ht="12.75" customHeight="1">
      <c r="I869" s="519"/>
      <c r="J869" s="35"/>
    </row>
    <row r="870" spans="9:10" ht="12.75" customHeight="1">
      <c r="I870" s="519"/>
      <c r="J870" s="35"/>
    </row>
    <row r="871" spans="9:10" ht="12.75" customHeight="1">
      <c r="I871" s="519"/>
      <c r="J871" s="35"/>
    </row>
    <row r="872" spans="9:10" ht="12.75" customHeight="1">
      <c r="I872" s="519"/>
      <c r="J872" s="35"/>
    </row>
    <row r="873" spans="9:10" ht="12.75" customHeight="1">
      <c r="I873" s="519"/>
      <c r="J873" s="35"/>
    </row>
    <row r="874" spans="9:10" ht="12.75" customHeight="1">
      <c r="I874" s="519"/>
      <c r="J874" s="35"/>
    </row>
    <row r="875" spans="9:10" ht="12.75" customHeight="1">
      <c r="I875" s="519"/>
      <c r="J875" s="35"/>
    </row>
    <row r="876" spans="9:10" ht="12.75" customHeight="1">
      <c r="I876" s="519"/>
      <c r="J876" s="35"/>
    </row>
    <row r="877" spans="9:10" ht="12.75" customHeight="1">
      <c r="I877" s="519"/>
      <c r="J877" s="35"/>
    </row>
    <row r="878" spans="9:10" ht="12.75" customHeight="1">
      <c r="I878" s="519"/>
      <c r="J878" s="35"/>
    </row>
    <row r="879" spans="9:10" ht="12.75" customHeight="1">
      <c r="I879" s="519"/>
      <c r="J879" s="35"/>
    </row>
    <row r="880" spans="9:10" ht="12.75" customHeight="1">
      <c r="I880" s="519"/>
      <c r="J880" s="35"/>
    </row>
    <row r="881" spans="9:10" ht="12.75" customHeight="1">
      <c r="I881" s="519"/>
      <c r="J881" s="35"/>
    </row>
    <row r="882" spans="9:10" ht="12.75" customHeight="1">
      <c r="I882" s="519"/>
      <c r="J882" s="35"/>
    </row>
    <row r="883" spans="9:10" ht="12.75" customHeight="1">
      <c r="I883" s="519"/>
      <c r="J883" s="35"/>
    </row>
    <row r="884" spans="9:10" ht="12.75" customHeight="1">
      <c r="I884" s="519"/>
      <c r="J884" s="35"/>
    </row>
    <row r="885" spans="9:10" ht="12.75" customHeight="1">
      <c r="I885" s="519"/>
      <c r="J885" s="35"/>
    </row>
    <row r="886" spans="9:10" ht="12.75" customHeight="1">
      <c r="I886" s="519"/>
      <c r="J886" s="35"/>
    </row>
    <row r="887" spans="9:10" ht="12.75" customHeight="1">
      <c r="I887" s="519"/>
      <c r="J887" s="35"/>
    </row>
    <row r="888" spans="9:10" ht="12.75" customHeight="1">
      <c r="I888" s="519"/>
      <c r="J888" s="35"/>
    </row>
    <row r="889" spans="9:10" ht="12.75" customHeight="1">
      <c r="I889" s="519"/>
      <c r="J889" s="35"/>
    </row>
    <row r="890" spans="9:10" ht="12.75" customHeight="1">
      <c r="I890" s="519"/>
      <c r="J890" s="35"/>
    </row>
    <row r="891" spans="9:10" ht="12.75" customHeight="1">
      <c r="I891" s="519"/>
      <c r="J891" s="35"/>
    </row>
    <row r="892" spans="9:10" ht="12.75" customHeight="1">
      <c r="I892" s="519"/>
      <c r="J892" s="35"/>
    </row>
    <row r="893" spans="9:10" ht="12.75" customHeight="1">
      <c r="I893" s="519"/>
      <c r="J893" s="35"/>
    </row>
    <row r="894" spans="9:10" ht="12.75" customHeight="1">
      <c r="I894" s="519"/>
      <c r="J894" s="35"/>
    </row>
    <row r="895" spans="9:10" ht="12.75" customHeight="1">
      <c r="I895" s="519"/>
      <c r="J895" s="35"/>
    </row>
    <row r="896" spans="9:10" ht="12.75" customHeight="1">
      <c r="I896" s="519"/>
      <c r="J896" s="35"/>
    </row>
    <row r="897" spans="9:10" ht="12.75" customHeight="1">
      <c r="I897" s="519"/>
      <c r="J897" s="35"/>
    </row>
    <row r="898" spans="9:10" ht="12.75" customHeight="1">
      <c r="I898" s="519"/>
      <c r="J898" s="35"/>
    </row>
    <row r="899" spans="9:10" ht="12.75" customHeight="1">
      <c r="I899" s="519"/>
      <c r="J899" s="35"/>
    </row>
    <row r="900" spans="9:10" ht="12.75" customHeight="1">
      <c r="I900" s="519"/>
      <c r="J900" s="35"/>
    </row>
    <row r="901" spans="9:10" ht="12.75" customHeight="1">
      <c r="I901" s="519"/>
      <c r="J901" s="35"/>
    </row>
    <row r="902" spans="9:10" ht="12.75" customHeight="1">
      <c r="I902" s="519"/>
      <c r="J902" s="35"/>
    </row>
    <row r="903" spans="9:10" ht="12.75" customHeight="1">
      <c r="I903" s="519"/>
      <c r="J903" s="35"/>
    </row>
    <row r="904" spans="9:10" ht="12.75" customHeight="1">
      <c r="I904" s="519"/>
      <c r="J904" s="35"/>
    </row>
    <row r="905" spans="9:10" ht="12.75" customHeight="1">
      <c r="I905" s="519"/>
      <c r="J905" s="35"/>
    </row>
    <row r="906" spans="9:10" ht="12.75" customHeight="1">
      <c r="I906" s="519"/>
      <c r="J906" s="35"/>
    </row>
    <row r="907" spans="9:10" ht="12.75" customHeight="1">
      <c r="I907" s="519"/>
      <c r="J907" s="35"/>
    </row>
    <row r="908" spans="9:10" ht="12.75" customHeight="1">
      <c r="I908" s="519"/>
      <c r="J908" s="35"/>
    </row>
    <row r="909" spans="9:10" ht="12.75" customHeight="1">
      <c r="I909" s="519"/>
      <c r="J909" s="35"/>
    </row>
    <row r="910" spans="9:10" ht="12.75" customHeight="1">
      <c r="I910" s="519"/>
      <c r="J910" s="35"/>
    </row>
    <row r="911" spans="9:10" ht="12.75" customHeight="1">
      <c r="I911" s="519"/>
      <c r="J911" s="35"/>
    </row>
    <row r="912" spans="9:10" ht="12.75" customHeight="1">
      <c r="I912" s="519"/>
      <c r="J912" s="35"/>
    </row>
    <row r="913" spans="9:10" ht="12.75" customHeight="1">
      <c r="I913" s="519"/>
      <c r="J913" s="35"/>
    </row>
    <row r="914" spans="9:10" ht="12.75" customHeight="1">
      <c r="I914" s="519"/>
      <c r="J914" s="35"/>
    </row>
    <row r="915" spans="9:10" ht="12.75" customHeight="1">
      <c r="I915" s="519"/>
      <c r="J915" s="35"/>
    </row>
    <row r="916" spans="9:10" ht="12.75" customHeight="1">
      <c r="I916" s="519"/>
      <c r="J916" s="35"/>
    </row>
    <row r="917" spans="9:10" ht="12.75" customHeight="1">
      <c r="I917" s="519"/>
      <c r="J917" s="35"/>
    </row>
    <row r="918" spans="9:10" ht="12.75" customHeight="1">
      <c r="I918" s="519"/>
      <c r="J918" s="35"/>
    </row>
    <row r="919" spans="9:10" ht="12.75" customHeight="1">
      <c r="I919" s="519"/>
      <c r="J919" s="35"/>
    </row>
    <row r="920" spans="9:10" ht="12.75" customHeight="1">
      <c r="I920" s="519"/>
      <c r="J920" s="35"/>
    </row>
    <row r="921" spans="9:10" ht="12.75" customHeight="1">
      <c r="I921" s="519"/>
      <c r="J921" s="35"/>
    </row>
    <row r="922" spans="9:10" ht="12.75" customHeight="1">
      <c r="I922" s="519"/>
      <c r="J922" s="35"/>
    </row>
    <row r="923" spans="9:10" ht="12.75" customHeight="1">
      <c r="I923" s="519"/>
      <c r="J923" s="35"/>
    </row>
    <row r="924" spans="9:10" ht="12.75" customHeight="1">
      <c r="I924" s="519"/>
      <c r="J924" s="35"/>
    </row>
    <row r="925" spans="9:10" ht="12.75" customHeight="1">
      <c r="I925" s="519"/>
      <c r="J925" s="35"/>
    </row>
    <row r="926" spans="9:10" ht="12.75" customHeight="1">
      <c r="I926" s="519"/>
      <c r="J926" s="35"/>
    </row>
    <row r="927" spans="9:10" ht="12.75" customHeight="1">
      <c r="I927" s="519"/>
      <c r="J927" s="35"/>
    </row>
    <row r="928" spans="9:10" ht="12.75" customHeight="1">
      <c r="I928" s="519"/>
      <c r="J928" s="35"/>
    </row>
    <row r="929" spans="9:10" ht="12.75" customHeight="1">
      <c r="I929" s="519"/>
      <c r="J929" s="35"/>
    </row>
    <row r="930" spans="9:10" ht="12.75" customHeight="1">
      <c r="I930" s="519"/>
      <c r="J930" s="35"/>
    </row>
    <row r="931" spans="9:10" ht="12.75" customHeight="1">
      <c r="I931" s="519"/>
      <c r="J931" s="35"/>
    </row>
    <row r="932" spans="9:10" ht="12.75" customHeight="1">
      <c r="I932" s="519"/>
      <c r="J932" s="35"/>
    </row>
    <row r="933" spans="9:10" ht="12.75" customHeight="1">
      <c r="I933" s="519"/>
      <c r="J933" s="35"/>
    </row>
    <row r="934" spans="9:10" ht="12.75" customHeight="1">
      <c r="I934" s="519"/>
      <c r="J934" s="35"/>
    </row>
    <row r="935" spans="9:10" ht="12.75" customHeight="1">
      <c r="I935" s="519"/>
      <c r="J935" s="35"/>
    </row>
    <row r="936" spans="9:10" ht="12.75" customHeight="1">
      <c r="I936" s="519"/>
      <c r="J936" s="35"/>
    </row>
    <row r="937" spans="9:10" ht="12.75" customHeight="1">
      <c r="I937" s="519"/>
      <c r="J937" s="35"/>
    </row>
    <row r="938" spans="9:10" ht="12.75" customHeight="1">
      <c r="I938" s="519"/>
      <c r="J938" s="35"/>
    </row>
    <row r="939" spans="9:10" ht="12.75" customHeight="1">
      <c r="I939" s="519"/>
      <c r="J939" s="35"/>
    </row>
    <row r="940" spans="9:10" ht="12.75" customHeight="1">
      <c r="I940" s="519"/>
      <c r="J940" s="35"/>
    </row>
    <row r="941" spans="9:10" ht="12.75" customHeight="1">
      <c r="I941" s="519"/>
      <c r="J941" s="35"/>
    </row>
    <row r="942" spans="9:10" ht="12.75" customHeight="1">
      <c r="I942" s="519"/>
      <c r="J942" s="35"/>
    </row>
    <row r="943" spans="9:10" ht="12.75" customHeight="1">
      <c r="I943" s="519"/>
      <c r="J943" s="35"/>
    </row>
    <row r="944" spans="9:10" ht="12.75" customHeight="1">
      <c r="I944" s="519"/>
      <c r="J944" s="35"/>
    </row>
    <row r="945" spans="9:10" ht="12.75" customHeight="1">
      <c r="I945" s="519"/>
      <c r="J945" s="35"/>
    </row>
    <row r="946" spans="9:10" ht="12.75" customHeight="1">
      <c r="I946" s="519"/>
      <c r="J946" s="35"/>
    </row>
    <row r="947" spans="9:10" ht="12.75" customHeight="1">
      <c r="I947" s="519"/>
      <c r="J947" s="35"/>
    </row>
    <row r="948" spans="9:10" ht="12.75" customHeight="1">
      <c r="I948" s="519"/>
      <c r="J948" s="35"/>
    </row>
    <row r="949" spans="9:10" ht="12.75" customHeight="1">
      <c r="I949" s="519"/>
      <c r="J949" s="35"/>
    </row>
    <row r="950" spans="9:10" ht="12.75" customHeight="1">
      <c r="I950" s="519"/>
      <c r="J950" s="35"/>
    </row>
    <row r="951" spans="9:10" ht="12.75" customHeight="1">
      <c r="I951" s="519"/>
      <c r="J951" s="35"/>
    </row>
    <row r="952" spans="9:10" ht="12.75" customHeight="1">
      <c r="I952" s="519"/>
      <c r="J952" s="35"/>
    </row>
    <row r="953" spans="9:10" ht="12.75" customHeight="1">
      <c r="I953" s="519"/>
      <c r="J953" s="35"/>
    </row>
    <row r="954" spans="9:10" ht="12.75" customHeight="1">
      <c r="I954" s="519"/>
      <c r="J954" s="35"/>
    </row>
    <row r="955" spans="9:10" ht="12.75" customHeight="1">
      <c r="I955" s="519"/>
      <c r="J955" s="35"/>
    </row>
    <row r="956" spans="9:10" ht="12.75" customHeight="1">
      <c r="I956" s="519"/>
      <c r="J956" s="35"/>
    </row>
    <row r="957" spans="9:10" ht="12.75" customHeight="1">
      <c r="I957" s="519"/>
      <c r="J957" s="35"/>
    </row>
    <row r="958" spans="9:10" ht="12.75" customHeight="1">
      <c r="I958" s="519"/>
      <c r="J958" s="35"/>
    </row>
    <row r="959" spans="9:10" ht="12.75" customHeight="1">
      <c r="I959" s="519"/>
      <c r="J959" s="35"/>
    </row>
    <row r="960" spans="9:10" ht="12.75" customHeight="1">
      <c r="I960" s="519"/>
      <c r="J960" s="35"/>
    </row>
    <row r="961" spans="9:10" ht="12.75" customHeight="1">
      <c r="I961" s="519"/>
      <c r="J961" s="35"/>
    </row>
    <row r="962" spans="9:10" ht="12.75" customHeight="1">
      <c r="I962" s="519"/>
      <c r="J962" s="35"/>
    </row>
    <row r="963" spans="9:10" ht="12.75" customHeight="1">
      <c r="I963" s="519"/>
      <c r="J963" s="35"/>
    </row>
    <row r="964" spans="9:10" ht="12.75" customHeight="1">
      <c r="I964" s="519"/>
      <c r="J964" s="35"/>
    </row>
    <row r="965" spans="9:10" ht="12.75" customHeight="1">
      <c r="I965" s="519"/>
      <c r="J965" s="35"/>
    </row>
    <row r="966" spans="9:10" ht="12.75" customHeight="1">
      <c r="I966" s="519"/>
      <c r="J966" s="35"/>
    </row>
    <row r="967" spans="9:10" ht="12.75" customHeight="1">
      <c r="I967" s="519"/>
      <c r="J967" s="35"/>
    </row>
    <row r="968" spans="9:10" ht="12.75" customHeight="1">
      <c r="I968" s="519"/>
      <c r="J968" s="35"/>
    </row>
    <row r="969" spans="9:10" ht="12.75" customHeight="1">
      <c r="I969" s="519"/>
      <c r="J969" s="35"/>
    </row>
    <row r="970" spans="9:10" ht="12.75" customHeight="1">
      <c r="I970" s="519"/>
      <c r="J970" s="35"/>
    </row>
    <row r="971" spans="9:10" ht="12.75" customHeight="1">
      <c r="I971" s="519"/>
      <c r="J971" s="35"/>
    </row>
    <row r="972" spans="9:10" ht="12.75" customHeight="1">
      <c r="I972" s="519"/>
      <c r="J972" s="35"/>
    </row>
    <row r="973" spans="9:10" ht="12.75" customHeight="1">
      <c r="I973" s="519"/>
      <c r="J973" s="35"/>
    </row>
    <row r="974" spans="9:10" ht="12.75" customHeight="1">
      <c r="I974" s="519"/>
      <c r="J974" s="35"/>
    </row>
    <row r="975" spans="9:10" ht="12.75" customHeight="1">
      <c r="I975" s="519"/>
      <c r="J975" s="35"/>
    </row>
    <row r="976" spans="9:10" ht="12.75" customHeight="1">
      <c r="I976" s="519"/>
      <c r="J976" s="35"/>
    </row>
    <row r="977" spans="9:10" ht="12.75" customHeight="1">
      <c r="I977" s="519"/>
      <c r="J977" s="35"/>
    </row>
    <row r="978" spans="9:10" ht="12.75" customHeight="1">
      <c r="I978" s="519"/>
      <c r="J978" s="35"/>
    </row>
    <row r="979" spans="9:10" ht="12.75" customHeight="1">
      <c r="I979" s="519"/>
      <c r="J979" s="35"/>
    </row>
    <row r="980" spans="9:10" ht="12.75" customHeight="1">
      <c r="I980" s="519"/>
      <c r="J980" s="35"/>
    </row>
    <row r="981" spans="9:10" ht="12.75" customHeight="1">
      <c r="I981" s="519"/>
      <c r="J981" s="35"/>
    </row>
    <row r="982" spans="9:10" ht="12.75" customHeight="1">
      <c r="I982" s="519"/>
      <c r="J982" s="35"/>
    </row>
    <row r="983" spans="9:10" ht="12.75" customHeight="1">
      <c r="I983" s="519"/>
      <c r="J983" s="35"/>
    </row>
    <row r="984" spans="9:10" ht="12.75" customHeight="1">
      <c r="I984" s="519"/>
      <c r="J984" s="35"/>
    </row>
    <row r="985" spans="9:10" ht="12.75" customHeight="1">
      <c r="I985" s="519"/>
      <c r="J985" s="35"/>
    </row>
    <row r="986" spans="9:10" ht="12.75" customHeight="1">
      <c r="I986" s="519"/>
      <c r="J986" s="35"/>
    </row>
    <row r="987" spans="9:10" ht="12.75" customHeight="1">
      <c r="I987" s="519"/>
      <c r="J987" s="35"/>
    </row>
    <row r="988" spans="9:10" ht="12.75" customHeight="1">
      <c r="I988" s="519"/>
      <c r="J988" s="35"/>
    </row>
    <row r="989" spans="9:10" ht="12.75" customHeight="1">
      <c r="I989" s="519"/>
      <c r="J989" s="35"/>
    </row>
    <row r="990" spans="9:10" ht="12.75" customHeight="1">
      <c r="I990" s="519"/>
      <c r="J990" s="35"/>
    </row>
    <row r="991" spans="9:10" ht="12.75" customHeight="1">
      <c r="I991" s="519"/>
      <c r="J991" s="35"/>
    </row>
    <row r="992" spans="9:10" ht="12.75" customHeight="1">
      <c r="I992" s="519"/>
      <c r="J992" s="35"/>
    </row>
    <row r="993" spans="9:10" ht="12.75" customHeight="1">
      <c r="I993" s="519"/>
      <c r="J993" s="35"/>
    </row>
    <row r="994" spans="9:10" ht="12.75" customHeight="1">
      <c r="I994" s="519"/>
      <c r="J994" s="35"/>
    </row>
    <row r="995" spans="9:10" ht="12.75" customHeight="1">
      <c r="I995" s="519"/>
      <c r="J995" s="35"/>
    </row>
    <row r="996" spans="9:10" ht="12.75" customHeight="1">
      <c r="I996" s="519"/>
      <c r="J996" s="35"/>
    </row>
    <row r="997" spans="9:10" ht="12.75" customHeight="1">
      <c r="I997" s="519"/>
      <c r="J997" s="35"/>
    </row>
    <row r="998" spans="9:10" ht="12.75" customHeight="1">
      <c r="I998" s="519"/>
      <c r="J998" s="35"/>
    </row>
    <row r="999" spans="9:10" ht="12.75" customHeight="1">
      <c r="I999" s="519"/>
      <c r="J999" s="35"/>
    </row>
    <row r="1000" spans="9:10" ht="12.75" customHeight="1">
      <c r="I1000" s="519"/>
      <c r="J1000" s="35"/>
    </row>
  </sheetData>
  <mergeCells count="21">
    <mergeCell ref="B35:J35"/>
    <mergeCell ref="A38:H38"/>
    <mergeCell ref="A45:H45"/>
    <mergeCell ref="F8:F9"/>
    <mergeCell ref="G8:G9"/>
    <mergeCell ref="A22:H22"/>
    <mergeCell ref="B23:J23"/>
    <mergeCell ref="A26:H26"/>
    <mergeCell ref="B27:J27"/>
    <mergeCell ref="A34:H34"/>
    <mergeCell ref="D8:D9"/>
    <mergeCell ref="E8:E9"/>
    <mergeCell ref="H8:H9"/>
    <mergeCell ref="I8:J8"/>
    <mergeCell ref="D1:J1"/>
    <mergeCell ref="D2:J2"/>
    <mergeCell ref="D3:J3"/>
    <mergeCell ref="A6:J6"/>
    <mergeCell ref="A8:A9"/>
    <mergeCell ref="B8:B9"/>
    <mergeCell ref="C8:C9"/>
  </mergeCells>
  <pageMargins left="0.9055118110236221" right="0.51181102362204722" top="0.78740157480314965" bottom="0.78740157480314965" header="0" footer="0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8"/>
  <sheetViews>
    <sheetView topLeftCell="A235" zoomScaleNormal="100" workbookViewId="0">
      <selection activeCell="E259" sqref="E259:H263"/>
    </sheetView>
  </sheetViews>
  <sheetFormatPr defaultColWidth="14.42578125" defaultRowHeight="15" customHeight="1"/>
  <cols>
    <col min="1" max="1" width="3.85546875" customWidth="1"/>
    <col min="2" max="2" width="21.42578125" customWidth="1"/>
    <col min="3" max="3" width="19.5703125" customWidth="1"/>
    <col min="4" max="4" width="16.7109375" customWidth="1"/>
    <col min="5" max="5" width="22.5703125" customWidth="1"/>
    <col min="6" max="6" width="16" customWidth="1"/>
    <col min="7" max="7" width="18.5703125" customWidth="1"/>
    <col min="8" max="8" width="11.7109375" customWidth="1"/>
    <col min="9" max="9" width="13.7109375" customWidth="1"/>
    <col min="10" max="10" width="11.28515625" customWidth="1"/>
    <col min="11" max="11" width="13" customWidth="1"/>
    <col min="12" max="12" width="11.85546875" customWidth="1"/>
    <col min="13" max="13" width="15.7109375" customWidth="1"/>
    <col min="14" max="16" width="8.7109375" customWidth="1"/>
  </cols>
  <sheetData>
    <row r="1" spans="1:16" ht="27" customHeight="1">
      <c r="A1" s="5"/>
      <c r="B1" s="2"/>
      <c r="C1" s="2"/>
      <c r="D1" s="596" t="s">
        <v>0</v>
      </c>
      <c r="E1" s="541"/>
      <c r="F1" s="541"/>
      <c r="G1" s="541"/>
      <c r="H1" s="541"/>
      <c r="I1" s="541"/>
      <c r="J1" s="541"/>
      <c r="K1" s="541"/>
    </row>
    <row r="2" spans="1:16" ht="27" customHeight="1">
      <c r="A2" s="5"/>
      <c r="B2" s="2"/>
      <c r="C2" s="2"/>
      <c r="D2" s="540" t="s">
        <v>1</v>
      </c>
      <c r="E2" s="541"/>
      <c r="F2" s="541"/>
      <c r="G2" s="541"/>
      <c r="H2" s="541"/>
      <c r="I2" s="541"/>
      <c r="J2" s="541"/>
      <c r="K2" s="541"/>
    </row>
    <row r="3" spans="1:16" ht="27" customHeight="1">
      <c r="A3" s="5"/>
      <c r="B3" s="2"/>
      <c r="C3" s="2"/>
      <c r="D3" s="540" t="s">
        <v>2</v>
      </c>
      <c r="E3" s="541"/>
      <c r="F3" s="541"/>
      <c r="G3" s="541"/>
      <c r="H3" s="541"/>
      <c r="I3" s="541"/>
      <c r="J3" s="541"/>
      <c r="K3" s="541"/>
    </row>
    <row r="4" spans="1:16" ht="27" customHeight="1" thickBot="1">
      <c r="A4" s="5"/>
      <c r="B4" s="2"/>
      <c r="C4" s="2"/>
      <c r="D4" s="3"/>
      <c r="E4" s="8"/>
      <c r="F4" s="8"/>
      <c r="G4" s="8"/>
      <c r="H4" s="8"/>
      <c r="I4" s="8"/>
      <c r="J4" s="8"/>
      <c r="K4" s="8"/>
    </row>
    <row r="5" spans="1:16" ht="27" customHeight="1" thickBot="1">
      <c r="A5" s="5"/>
      <c r="B5" s="2"/>
      <c r="C5" s="2"/>
      <c r="E5" s="10"/>
      <c r="F5" s="11"/>
      <c r="G5" s="5"/>
      <c r="H5" s="12" t="s">
        <v>3</v>
      </c>
      <c r="I5" s="382" t="s">
        <v>4</v>
      </c>
      <c r="J5" s="14" t="s">
        <v>5</v>
      </c>
      <c r="K5" s="382" t="s">
        <v>212</v>
      </c>
      <c r="L5" s="15"/>
      <c r="M5" s="15"/>
    </row>
    <row r="6" spans="1:16" ht="11.25" customHeight="1">
      <c r="A6" s="5"/>
      <c r="B6" s="2"/>
      <c r="C6" s="2"/>
      <c r="D6" s="5"/>
      <c r="E6" s="10"/>
      <c r="F6" s="11"/>
      <c r="G6" s="5"/>
      <c r="H6" s="11"/>
      <c r="I6" s="16"/>
      <c r="J6" s="20"/>
      <c r="K6" s="16"/>
      <c r="L6" s="15"/>
      <c r="M6" s="15"/>
      <c r="N6" s="5"/>
      <c r="O6" s="5"/>
      <c r="P6" s="5"/>
    </row>
    <row r="7" spans="1:16" ht="27" customHeight="1">
      <c r="A7" s="5"/>
      <c r="B7" s="2"/>
      <c r="C7" s="2"/>
      <c r="D7" s="542" t="s">
        <v>9</v>
      </c>
      <c r="E7" s="541"/>
      <c r="F7" s="541"/>
      <c r="G7" s="541"/>
      <c r="H7" s="541"/>
      <c r="I7" s="541"/>
      <c r="J7" s="541"/>
      <c r="K7" s="541"/>
      <c r="L7" s="23"/>
      <c r="M7" s="23"/>
      <c r="N7" s="25"/>
      <c r="O7" s="5"/>
      <c r="P7" s="5"/>
    </row>
    <row r="8" spans="1:16" ht="8.25" customHeight="1" thickBot="1">
      <c r="A8" s="5"/>
      <c r="B8" s="2"/>
      <c r="C8" s="2"/>
      <c r="E8" s="26"/>
      <c r="F8" s="26"/>
      <c r="G8" s="26"/>
      <c r="H8" s="26"/>
      <c r="I8" s="27"/>
      <c r="J8" s="27"/>
      <c r="K8" s="27"/>
      <c r="L8" s="29"/>
      <c r="M8" s="29"/>
    </row>
    <row r="9" spans="1:16" ht="12.75" customHeight="1" thickBot="1">
      <c r="A9" s="581">
        <v>1</v>
      </c>
      <c r="B9" s="548"/>
      <c r="C9" s="568" t="str">
        <f>PLANILHA!B10</f>
        <v>ADMINISTRAÇÃO LOCAL</v>
      </c>
      <c r="D9" s="547"/>
      <c r="E9" s="547"/>
      <c r="F9" s="547"/>
      <c r="G9" s="547"/>
      <c r="H9" s="547"/>
      <c r="I9" s="547"/>
      <c r="J9" s="547"/>
      <c r="K9" s="547"/>
      <c r="L9" s="547"/>
      <c r="M9" s="548"/>
    </row>
    <row r="10" spans="1:16" s="222" customFormat="1" ht="12.75" customHeight="1" thickBot="1">
      <c r="A10" s="448"/>
      <c r="B10" s="449"/>
      <c r="C10" s="450"/>
      <c r="D10" s="371"/>
      <c r="E10" s="371"/>
      <c r="F10" s="371"/>
      <c r="G10" s="371"/>
      <c r="H10" s="371"/>
      <c r="I10" s="371"/>
      <c r="J10" s="371"/>
      <c r="K10" s="371"/>
      <c r="L10" s="371"/>
      <c r="M10" s="371"/>
    </row>
    <row r="11" spans="1:16" ht="32.25" customHeight="1">
      <c r="B11" s="589" t="str">
        <f>PLANILHA!B11</f>
        <v xml:space="preserve">19.004.0046-2               </v>
      </c>
      <c r="C11" s="590"/>
      <c r="D11" s="588" t="str">
        <f>PLANILHA!D11</f>
        <v xml:space="preserve">CAMIONETE TIPO PICK-UP,COM CABINE SIMPLES E CACAMBA,TIPO LEVE,MOTOR BICOMBUSTIVEL (GASOLINA E ALCOOL) DE 1,6 LITROS,INCLUSIVE MOTORISTA
</v>
      </c>
      <c r="E11" s="578"/>
      <c r="F11" s="578"/>
      <c r="G11" s="578"/>
      <c r="H11" s="578"/>
      <c r="I11" s="578"/>
      <c r="J11" s="578"/>
      <c r="K11" s="578"/>
    </row>
    <row r="12" spans="1:16" ht="12.75" customHeight="1">
      <c r="B12" s="31"/>
      <c r="C12" s="31"/>
      <c r="D12" s="32"/>
      <c r="E12" s="32"/>
      <c r="F12" s="32"/>
      <c r="G12" s="32"/>
      <c r="H12" s="32"/>
      <c r="I12" s="32"/>
      <c r="J12" s="32"/>
      <c r="K12" s="32"/>
    </row>
    <row r="13" spans="1:16" ht="12.75" customHeight="1">
      <c r="B13" s="31"/>
      <c r="C13" s="33"/>
      <c r="D13" s="21"/>
      <c r="E13" s="410" t="s">
        <v>36</v>
      </c>
      <c r="F13" s="411"/>
      <c r="G13" s="410" t="s">
        <v>41</v>
      </c>
      <c r="H13" s="32"/>
      <c r="I13" s="32"/>
      <c r="J13" s="32"/>
      <c r="K13" s="32"/>
    </row>
    <row r="14" spans="1:16" ht="12.75" customHeight="1">
      <c r="B14" s="31"/>
      <c r="C14" s="24"/>
      <c r="E14" s="36">
        <v>176</v>
      </c>
      <c r="F14" s="36" t="s">
        <v>43</v>
      </c>
      <c r="G14" s="37">
        <f>PLANILHA!F11/SUM(PLANILHA!F11:F13)</f>
        <v>0.57195047696366963</v>
      </c>
      <c r="H14" s="32"/>
      <c r="I14" s="32"/>
      <c r="J14" s="32"/>
      <c r="K14" s="32"/>
      <c r="L14" s="437" t="s">
        <v>48</v>
      </c>
      <c r="M14" s="438">
        <f>ROUND(E14*G14,2)</f>
        <v>100.66</v>
      </c>
    </row>
    <row r="15" spans="1:16" ht="12.75" customHeight="1">
      <c r="B15" s="31"/>
      <c r="C15" s="31"/>
      <c r="D15" s="32"/>
      <c r="E15" s="32"/>
      <c r="F15" s="32"/>
      <c r="G15" s="32"/>
      <c r="H15" s="32"/>
      <c r="I15" s="32"/>
      <c r="J15" s="32"/>
      <c r="K15" s="439"/>
      <c r="L15" s="441"/>
      <c r="M15" s="442"/>
      <c r="N15" s="440"/>
    </row>
    <row r="16" spans="1:16" ht="12.75" customHeight="1">
      <c r="B16" s="31"/>
      <c r="C16" s="31"/>
      <c r="D16" s="32"/>
      <c r="E16" s="32"/>
      <c r="F16" s="32"/>
      <c r="G16" s="32"/>
      <c r="H16" s="32"/>
      <c r="I16" s="32"/>
      <c r="J16" s="32"/>
      <c r="K16" s="32"/>
      <c r="M16" s="39"/>
    </row>
    <row r="17" spans="2:13" ht="30.75" customHeight="1">
      <c r="B17" s="566" t="str">
        <f>PLANILHA!B12</f>
        <v xml:space="preserve">19.004.0046-3                </v>
      </c>
      <c r="C17" s="591"/>
      <c r="D17" s="592" t="str">
        <f>PLANILHA!D12</f>
        <v xml:space="preserve">CAMIONETE TIPO PICK-UP,COM CABINE SIMPLES E CACAMBA,TIPO LEVE,MOTOR BICOMBUSTIVEL (GASOLINA E ALCOOL) DE 1,6 LITROS,INCLUSIVE MOTORISTA
</v>
      </c>
      <c r="E17" s="593"/>
      <c r="F17" s="593"/>
      <c r="G17" s="593"/>
      <c r="H17" s="593"/>
      <c r="I17" s="593"/>
      <c r="J17" s="593"/>
      <c r="K17" s="593"/>
      <c r="L17" s="443"/>
    </row>
    <row r="18" spans="2:13" ht="12.75" customHeight="1">
      <c r="B18" s="31"/>
      <c r="C18" s="31"/>
      <c r="D18" s="193"/>
      <c r="E18" s="40"/>
      <c r="F18" s="40"/>
      <c r="G18" s="40"/>
      <c r="H18" s="40"/>
      <c r="I18" s="40"/>
      <c r="J18" s="40"/>
      <c r="K18" s="40"/>
    </row>
    <row r="19" spans="2:13" ht="12.75" customHeight="1">
      <c r="B19" s="31"/>
      <c r="C19" s="31"/>
      <c r="D19" s="32"/>
      <c r="E19" s="410" t="s">
        <v>36</v>
      </c>
      <c r="F19" s="411"/>
      <c r="G19" s="410" t="s">
        <v>41</v>
      </c>
      <c r="H19" s="40"/>
      <c r="I19" s="40"/>
      <c r="J19" s="40"/>
      <c r="K19" s="40"/>
    </row>
    <row r="20" spans="2:13" ht="12.75" customHeight="1">
      <c r="B20" s="31"/>
      <c r="C20" s="31"/>
      <c r="D20" s="32"/>
      <c r="E20" s="36">
        <v>176</v>
      </c>
      <c r="F20" s="36" t="s">
        <v>43</v>
      </c>
      <c r="G20" s="37">
        <f>PLANILHA!F12/SUM(PLANILHA!F11:F13)</f>
        <v>0.23171639266626073</v>
      </c>
      <c r="H20" s="40"/>
      <c r="I20" s="40"/>
      <c r="J20" s="40"/>
      <c r="K20" s="40"/>
      <c r="L20" s="437" t="s">
        <v>48</v>
      </c>
      <c r="M20" s="438">
        <f>ROUND(E20*G20,2)</f>
        <v>40.78</v>
      </c>
    </row>
    <row r="21" spans="2:13" ht="12.75" customHeight="1">
      <c r="B21" s="31"/>
      <c r="C21" s="31"/>
      <c r="D21" s="32"/>
      <c r="E21" s="40"/>
      <c r="F21" s="40"/>
      <c r="G21" s="40"/>
      <c r="H21" s="40"/>
      <c r="I21" s="40"/>
      <c r="J21" s="40"/>
      <c r="K21" s="40"/>
      <c r="L21" s="441"/>
      <c r="M21" s="442"/>
    </row>
    <row r="22" spans="2:13" ht="12.75" customHeight="1">
      <c r="B22" s="31"/>
      <c r="C22" s="31"/>
      <c r="D22" s="32"/>
      <c r="E22" s="40"/>
      <c r="F22" s="40"/>
      <c r="G22" s="40"/>
      <c r="H22" s="193"/>
      <c r="I22" s="40"/>
      <c r="J22" s="40"/>
      <c r="K22" s="40"/>
    </row>
    <row r="23" spans="2:13" ht="29.25" customHeight="1">
      <c r="B23" s="566" t="str">
        <f>PLANILHA!B13</f>
        <v xml:space="preserve">19.004.0046-4   </v>
      </c>
      <c r="C23" s="567"/>
      <c r="D23" s="588" t="str">
        <f>PLANILHA!D13</f>
        <v>CAMIONETE TIPO PICK-UP,COM CABINE SIMPLES E CACAMBA,TIPO LEVE,MOTOR BICOMBUSTIVEL (GASOLINA E ALCOOL) DE 1,6 LITROS,INCLUSIVE MOTORISTA</v>
      </c>
      <c r="E23" s="578"/>
      <c r="F23" s="578"/>
      <c r="G23" s="578"/>
      <c r="H23" s="578"/>
      <c r="I23" s="578"/>
      <c r="J23" s="578"/>
      <c r="K23" s="578"/>
    </row>
    <row r="24" spans="2:13" ht="12" customHeight="1">
      <c r="B24" s="31"/>
      <c r="C24" s="31"/>
      <c r="D24" s="40"/>
      <c r="E24" s="40"/>
      <c r="F24" s="40"/>
      <c r="G24" s="40"/>
      <c r="H24" s="40"/>
      <c r="I24" s="40"/>
      <c r="J24" s="40"/>
      <c r="K24" s="40"/>
    </row>
    <row r="25" spans="2:13" ht="12.75" customHeight="1">
      <c r="B25" s="31"/>
      <c r="C25" s="31"/>
      <c r="D25" s="32"/>
      <c r="E25" s="410" t="s">
        <v>36</v>
      </c>
      <c r="F25" s="411"/>
      <c r="G25" s="410" t="s">
        <v>41</v>
      </c>
      <c r="H25" s="40"/>
      <c r="I25" s="40"/>
      <c r="J25" s="40"/>
      <c r="K25" s="40"/>
    </row>
    <row r="26" spans="2:13" ht="12" customHeight="1">
      <c r="B26" s="31"/>
      <c r="C26" s="31"/>
      <c r="D26" s="32"/>
      <c r="E26" s="36">
        <v>176</v>
      </c>
      <c r="F26" s="36" t="s">
        <v>43</v>
      </c>
      <c r="G26" s="37">
        <f>PLANILHA!F13/SUM(PLANILHA!F11:F13)</f>
        <v>0.19633313037006969</v>
      </c>
      <c r="H26" s="40"/>
      <c r="I26" s="40"/>
      <c r="J26" s="40"/>
      <c r="K26" s="40"/>
      <c r="L26" s="437" t="s">
        <v>48</v>
      </c>
      <c r="M26" s="438">
        <f>ROUND(E26*G26,2)</f>
        <v>34.549999999999997</v>
      </c>
    </row>
    <row r="27" spans="2:13" ht="12" customHeight="1">
      <c r="B27" s="31"/>
      <c r="C27" s="31"/>
      <c r="D27" s="32"/>
      <c r="E27" s="40"/>
      <c r="F27" s="40"/>
      <c r="G27" s="40"/>
      <c r="H27" s="40"/>
      <c r="I27" s="40"/>
      <c r="J27" s="40"/>
      <c r="K27" s="40"/>
      <c r="L27" s="441"/>
      <c r="M27" s="442"/>
    </row>
    <row r="28" spans="2:13" ht="12.75" hidden="1" customHeight="1">
      <c r="B28" s="31"/>
      <c r="C28" s="31"/>
      <c r="D28" s="40"/>
      <c r="E28" s="52">
        <v>1</v>
      </c>
      <c r="F28" s="52"/>
      <c r="G28" s="52">
        <v>8</v>
      </c>
      <c r="H28" s="52">
        <f>G28*E28</f>
        <v>8</v>
      </c>
      <c r="I28" s="52"/>
      <c r="J28" s="40"/>
      <c r="M28" s="5"/>
    </row>
    <row r="29" spans="2:13" ht="12.75" customHeight="1">
      <c r="B29" s="31"/>
      <c r="C29" s="31"/>
      <c r="D29" s="40"/>
      <c r="E29" s="40"/>
      <c r="F29" s="40"/>
      <c r="G29" s="40"/>
      <c r="H29" s="40"/>
      <c r="I29" s="40"/>
      <c r="J29" s="40"/>
      <c r="K29" s="40"/>
      <c r="M29" s="191"/>
    </row>
    <row r="30" spans="2:13" ht="12.75" customHeight="1">
      <c r="B30" s="566" t="str">
        <f>PLANILHA!B14</f>
        <v>01.050.0713-0</v>
      </c>
      <c r="C30" s="567"/>
      <c r="D30" s="588" t="s">
        <v>51</v>
      </c>
      <c r="E30" s="578"/>
      <c r="F30" s="578"/>
      <c r="G30" s="578"/>
      <c r="H30" s="578"/>
      <c r="I30" s="578"/>
      <c r="J30" s="578"/>
      <c r="K30" s="578"/>
    </row>
    <row r="31" spans="2:13" ht="12.75" customHeight="1">
      <c r="B31" s="31"/>
      <c r="C31" s="31"/>
      <c r="D31" s="40"/>
      <c r="E31" s="40"/>
      <c r="F31" s="40"/>
      <c r="G31" s="40"/>
      <c r="H31" s="40"/>
      <c r="I31" s="40"/>
      <c r="J31" s="40"/>
      <c r="K31" s="40"/>
    </row>
    <row r="32" spans="2:13" ht="12.75" customHeight="1">
      <c r="B32" s="31"/>
      <c r="C32" s="33"/>
      <c r="D32" s="21"/>
      <c r="E32" s="410" t="s">
        <v>76</v>
      </c>
      <c r="F32" s="411"/>
      <c r="G32" s="410" t="s">
        <v>77</v>
      </c>
      <c r="H32" s="411"/>
      <c r="I32" s="410" t="s">
        <v>78</v>
      </c>
      <c r="J32" s="411"/>
      <c r="K32" s="410" t="s">
        <v>24</v>
      </c>
    </row>
    <row r="33" spans="1:13" ht="12.75" customHeight="1">
      <c r="B33" s="31"/>
      <c r="C33" s="600" t="s">
        <v>79</v>
      </c>
      <c r="D33" s="573"/>
      <c r="E33" s="36">
        <v>2</v>
      </c>
      <c r="F33" s="36" t="s">
        <v>43</v>
      </c>
      <c r="G33" s="36">
        <v>1.5</v>
      </c>
      <c r="H33" s="36" t="s">
        <v>43</v>
      </c>
      <c r="I33" s="36">
        <v>4.25</v>
      </c>
      <c r="J33" s="36" t="s">
        <v>84</v>
      </c>
      <c r="K33" s="36">
        <f>E33*G33*I33</f>
        <v>12.75</v>
      </c>
    </row>
    <row r="34" spans="1:13" ht="12.75" customHeight="1">
      <c r="B34" s="31"/>
      <c r="C34" s="31"/>
      <c r="D34" s="40"/>
      <c r="E34" s="53"/>
      <c r="F34" s="40"/>
      <c r="G34" s="40"/>
      <c r="H34" s="40"/>
      <c r="I34" s="40"/>
      <c r="J34" s="40"/>
      <c r="K34" s="40"/>
      <c r="L34" s="217" t="s">
        <v>86</v>
      </c>
      <c r="M34" s="218">
        <f>K33</f>
        <v>12.75</v>
      </c>
    </row>
    <row r="35" spans="1:13" ht="12.75" customHeight="1">
      <c r="B35" s="31"/>
      <c r="C35" s="31"/>
      <c r="D35" s="219" t="s">
        <v>208</v>
      </c>
      <c r="E35" s="219"/>
      <c r="F35" s="219"/>
      <c r="G35" s="40"/>
      <c r="H35" s="40"/>
      <c r="I35" s="40"/>
      <c r="J35" s="40"/>
      <c r="K35" s="40"/>
      <c r="L35" s="56"/>
      <c r="M35" s="56"/>
    </row>
    <row r="36" spans="1:13" ht="12.75" customHeight="1">
      <c r="E36" s="40"/>
      <c r="F36" s="40"/>
      <c r="G36" s="40"/>
      <c r="H36" s="40"/>
      <c r="I36" s="40"/>
      <c r="J36" s="617" t="s">
        <v>207</v>
      </c>
      <c r="K36" s="617"/>
      <c r="L36" s="431">
        <f>ROUND(M34/176,2)</f>
        <v>7.0000000000000007E-2</v>
      </c>
    </row>
    <row r="37" spans="1:13" s="216" customFormat="1" ht="12.75" customHeight="1">
      <c r="E37" s="40"/>
      <c r="F37" s="193"/>
      <c r="G37" s="40"/>
      <c r="H37" s="40"/>
      <c r="I37" s="40"/>
      <c r="J37" s="86"/>
      <c r="K37" s="86"/>
      <c r="L37" s="40"/>
    </row>
    <row r="38" spans="1:13" ht="12.75" customHeight="1">
      <c r="B38" s="566" t="str">
        <f>PLANILHA!B15</f>
        <v>01.050.0714-0</v>
      </c>
      <c r="C38" s="567"/>
      <c r="D38" s="588" t="str">
        <f>PLANILHA!D15</f>
        <v>MAO-DE-OBRA DE ARQUITETO OU ENGENHEIRO JUNIOR,PARA SERVICOS DE CONSULTORIA DE ENGENHARIA E ARQUITETURA,INCLUSIVE ENCARGOS SOCIAIS</v>
      </c>
      <c r="E38" s="578"/>
      <c r="F38" s="578"/>
      <c r="G38" s="578"/>
      <c r="H38" s="578"/>
      <c r="I38" s="578"/>
      <c r="J38" s="578"/>
      <c r="K38" s="578"/>
    </row>
    <row r="39" spans="1:13" ht="12.75" customHeight="1">
      <c r="B39" s="31"/>
      <c r="C39" s="59"/>
      <c r="D39" s="40"/>
      <c r="E39" s="40"/>
      <c r="F39" s="40"/>
      <c r="G39" s="40"/>
      <c r="H39" s="40"/>
      <c r="I39" s="40"/>
      <c r="J39" s="40"/>
      <c r="K39" s="40"/>
    </row>
    <row r="40" spans="1:13" ht="12.75" customHeight="1">
      <c r="B40" s="31"/>
      <c r="C40" s="59"/>
      <c r="D40" s="40"/>
      <c r="E40" s="40"/>
      <c r="F40" s="40"/>
      <c r="G40" s="40"/>
      <c r="H40" s="40"/>
      <c r="I40" s="193"/>
      <c r="J40" s="40"/>
      <c r="K40" s="193"/>
    </row>
    <row r="41" spans="1:13" ht="12.75" customHeight="1">
      <c r="B41" s="31"/>
      <c r="C41" s="33"/>
      <c r="D41" s="21"/>
      <c r="E41" s="410" t="s">
        <v>76</v>
      </c>
      <c r="F41" s="411"/>
      <c r="G41" s="410" t="s">
        <v>77</v>
      </c>
      <c r="H41" s="411"/>
      <c r="I41" s="410" t="s">
        <v>78</v>
      </c>
      <c r="J41" s="411"/>
      <c r="K41" s="410" t="s">
        <v>24</v>
      </c>
    </row>
    <row r="42" spans="1:13" ht="12.75" customHeight="1">
      <c r="A42" s="597" t="s">
        <v>89</v>
      </c>
      <c r="B42" s="572"/>
      <c r="C42" s="572"/>
      <c r="D42" s="573"/>
      <c r="E42" s="36">
        <v>3</v>
      </c>
      <c r="F42" s="36" t="s">
        <v>43</v>
      </c>
      <c r="G42" s="36">
        <v>2</v>
      </c>
      <c r="H42" s="36" t="s">
        <v>43</v>
      </c>
      <c r="I42" s="36">
        <v>4.25</v>
      </c>
      <c r="J42" s="36" t="s">
        <v>84</v>
      </c>
      <c r="K42" s="435">
        <f t="shared" ref="K42:K43" si="0">E42*G42*I42</f>
        <v>25.5</v>
      </c>
      <c r="L42" s="224"/>
      <c r="M42" s="5"/>
    </row>
    <row r="43" spans="1:13" ht="12.75" customHeight="1">
      <c r="A43" s="597" t="s">
        <v>91</v>
      </c>
      <c r="B43" s="572"/>
      <c r="C43" s="572"/>
      <c r="D43" s="573"/>
      <c r="E43" s="36">
        <v>3</v>
      </c>
      <c r="F43" s="36" t="s">
        <v>43</v>
      </c>
      <c r="G43" s="36">
        <v>2</v>
      </c>
      <c r="H43" s="36" t="s">
        <v>43</v>
      </c>
      <c r="I43" s="36">
        <v>4.25</v>
      </c>
      <c r="J43" s="36" t="s">
        <v>84</v>
      </c>
      <c r="K43" s="36">
        <f t="shared" si="0"/>
        <v>25.5</v>
      </c>
      <c r="L43" s="56"/>
      <c r="M43" s="56"/>
    </row>
    <row r="44" spans="1:13" ht="12.75" customHeight="1">
      <c r="B44" s="31"/>
      <c r="C44" s="59"/>
      <c r="D44" s="40"/>
      <c r="E44" s="40"/>
      <c r="F44" s="40"/>
      <c r="G44" s="40"/>
      <c r="H44" s="40"/>
      <c r="I44" s="40"/>
      <c r="J44" s="40"/>
      <c r="K44" s="40"/>
      <c r="L44" s="433" t="s">
        <v>86</v>
      </c>
      <c r="M44" s="436">
        <f>K43+K42</f>
        <v>51</v>
      </c>
    </row>
    <row r="45" spans="1:13" ht="12.75" customHeight="1">
      <c r="B45" s="31"/>
      <c r="C45" s="31"/>
      <c r="D45" s="40"/>
      <c r="E45" s="40"/>
      <c r="I45" s="40"/>
      <c r="J45" s="40"/>
      <c r="M45" s="5"/>
    </row>
    <row r="46" spans="1:13" s="216" customFormat="1" ht="12.75" customHeight="1">
      <c r="B46" s="31"/>
      <c r="C46" s="31"/>
      <c r="D46" s="40"/>
      <c r="E46" s="40"/>
      <c r="F46" s="219"/>
      <c r="G46" s="219"/>
      <c r="H46" s="219"/>
      <c r="I46" s="40"/>
      <c r="M46" s="5"/>
    </row>
    <row r="47" spans="1:13" ht="12.75" customHeight="1">
      <c r="B47" s="566" t="str">
        <f>PLANILHA!B16</f>
        <v>01.050.0710-0</v>
      </c>
      <c r="C47" s="567"/>
      <c r="D47" s="588" t="str">
        <f>PLANILHA!D16</f>
        <v>MAO-DE-OBRA DE TECNICO ESPECIALIZADO,PARA SERVICOS DE CONSULTORIA DE ENGENHARIA E ARQUITETURA,INCLUSIVE ENCARGOS SOCIAIS</v>
      </c>
      <c r="E47" s="578"/>
      <c r="F47" s="578"/>
      <c r="G47" s="578"/>
      <c r="H47" s="578"/>
      <c r="I47" s="578"/>
      <c r="J47" s="578"/>
      <c r="K47" s="578"/>
    </row>
    <row r="48" spans="1:13" ht="12.75" customHeight="1">
      <c r="B48" s="31"/>
      <c r="C48" s="59"/>
      <c r="D48" s="40"/>
      <c r="E48" s="40"/>
      <c r="F48" s="40"/>
      <c r="G48" s="40"/>
      <c r="H48" s="40"/>
      <c r="I48" s="40"/>
      <c r="J48" s="40"/>
      <c r="K48" s="40"/>
    </row>
    <row r="49" spans="1:13" ht="12.75" customHeight="1">
      <c r="B49" s="31"/>
      <c r="C49" s="33"/>
      <c r="D49" s="21"/>
      <c r="E49" s="410" t="s">
        <v>76</v>
      </c>
      <c r="F49" s="411"/>
      <c r="G49" s="410" t="s">
        <v>77</v>
      </c>
      <c r="H49" s="411"/>
      <c r="I49" s="410" t="s">
        <v>78</v>
      </c>
      <c r="J49" s="411"/>
      <c r="K49" s="410" t="s">
        <v>24</v>
      </c>
    </row>
    <row r="50" spans="1:13" ht="12.75" customHeight="1">
      <c r="A50" s="597" t="s">
        <v>103</v>
      </c>
      <c r="B50" s="572"/>
      <c r="C50" s="572"/>
      <c r="D50" s="573"/>
      <c r="E50" s="36">
        <v>3</v>
      </c>
      <c r="F50" s="36" t="s">
        <v>43</v>
      </c>
      <c r="G50" s="36">
        <v>2</v>
      </c>
      <c r="H50" s="36" t="s">
        <v>43</v>
      </c>
      <c r="I50" s="36">
        <v>4.25</v>
      </c>
      <c r="J50" s="36" t="s">
        <v>84</v>
      </c>
      <c r="K50" s="36">
        <f t="shared" ref="K50:K51" si="1">E50*G50*I50</f>
        <v>25.5</v>
      </c>
      <c r="L50" s="5"/>
      <c r="M50" s="5"/>
    </row>
    <row r="51" spans="1:13" ht="12.75" customHeight="1">
      <c r="A51" s="434" t="s">
        <v>108</v>
      </c>
      <c r="B51" s="434"/>
      <c r="C51" s="434"/>
      <c r="D51" s="432"/>
      <c r="E51" s="36">
        <v>3</v>
      </c>
      <c r="F51" s="36" t="s">
        <v>43</v>
      </c>
      <c r="G51" s="36">
        <v>2</v>
      </c>
      <c r="H51" s="36" t="s">
        <v>43</v>
      </c>
      <c r="I51" s="36">
        <v>4.25</v>
      </c>
      <c r="J51" s="36" t="s">
        <v>84</v>
      </c>
      <c r="K51" s="36">
        <f t="shared" si="1"/>
        <v>25.5</v>
      </c>
      <c r="L51" s="56"/>
      <c r="M51" s="56"/>
    </row>
    <row r="52" spans="1:13" ht="12.75" customHeight="1">
      <c r="B52" s="31"/>
      <c r="C52" s="59"/>
      <c r="D52" s="40"/>
      <c r="E52" s="40"/>
      <c r="F52" s="40"/>
      <c r="G52" s="40"/>
      <c r="H52" s="40"/>
      <c r="I52" s="40"/>
      <c r="J52" s="40"/>
      <c r="K52" s="40"/>
      <c r="L52" s="433" t="s">
        <v>86</v>
      </c>
      <c r="M52" s="413">
        <f>K51+K50</f>
        <v>51</v>
      </c>
    </row>
    <row r="53" spans="1:13" ht="12.75" customHeight="1">
      <c r="B53" s="31"/>
      <c r="C53" s="31"/>
      <c r="D53" s="40"/>
      <c r="E53" s="40"/>
      <c r="F53" s="219" t="s">
        <v>208</v>
      </c>
      <c r="G53" s="219"/>
      <c r="H53" s="219"/>
      <c r="I53" s="40"/>
      <c r="J53" s="40"/>
      <c r="K53" s="40"/>
    </row>
    <row r="54" spans="1:13" s="216" customFormat="1" ht="12.75" customHeight="1">
      <c r="B54" s="31"/>
      <c r="C54" s="31"/>
      <c r="D54" s="40"/>
      <c r="E54" s="40"/>
      <c r="F54" s="40"/>
      <c r="G54" s="40"/>
      <c r="H54" s="40"/>
      <c r="I54" s="40"/>
      <c r="J54" s="40"/>
      <c r="K54" s="617" t="s">
        <v>207</v>
      </c>
      <c r="L54" s="617"/>
      <c r="M54" s="431">
        <f>ROUND(M52/176,2)</f>
        <v>0.28999999999999998</v>
      </c>
    </row>
    <row r="55" spans="1:13" s="370" customFormat="1" ht="12.75" customHeight="1">
      <c r="B55" s="31"/>
      <c r="C55" s="31"/>
      <c r="D55" s="40"/>
      <c r="E55" s="40"/>
      <c r="F55" s="40"/>
      <c r="G55" s="40"/>
      <c r="H55" s="40"/>
      <c r="I55" s="40"/>
      <c r="J55" s="40"/>
      <c r="K55" s="456"/>
      <c r="L55" s="456"/>
      <c r="M55" s="457"/>
    </row>
    <row r="56" spans="1:13" s="370" customFormat="1" ht="12.75" customHeight="1">
      <c r="B56" s="31"/>
      <c r="C56" s="31"/>
      <c r="D56" s="40"/>
      <c r="E56" s="40"/>
      <c r="F56" s="40"/>
      <c r="G56" s="40"/>
      <c r="H56" s="40"/>
      <c r="I56" s="40"/>
      <c r="J56" s="40"/>
      <c r="K56" s="456"/>
      <c r="L56" s="456"/>
      <c r="M56" s="457"/>
    </row>
    <row r="57" spans="1:13" ht="12.75" customHeight="1">
      <c r="B57" s="566" t="str">
        <f>PLANILHA!B17</f>
        <v>05.105.0169-0</v>
      </c>
      <c r="C57" s="567"/>
      <c r="D57" s="598" t="str">
        <f>PLANILHA!D17</f>
        <v xml:space="preserve">MAO-DE-OBRA DE TECNICO DE SEGURANCA DO TRABALHO,INCLUSIVE ENCARGOS SOCIAIS                                              </v>
      </c>
      <c r="E57" s="599"/>
      <c r="F57" s="599"/>
      <c r="G57" s="599"/>
      <c r="H57" s="599"/>
      <c r="I57" s="599"/>
      <c r="J57" s="599"/>
      <c r="K57" s="599"/>
      <c r="L57" s="455"/>
      <c r="M57" s="455"/>
    </row>
    <row r="58" spans="1:13" ht="12.75" customHeight="1">
      <c r="B58" s="222"/>
      <c r="C58" s="222"/>
    </row>
    <row r="59" spans="1:13" ht="12.75" customHeight="1">
      <c r="D59" s="32"/>
      <c r="E59" s="410" t="s">
        <v>120</v>
      </c>
      <c r="F59" s="54"/>
      <c r="G59" s="54"/>
      <c r="H59" s="21"/>
      <c r="I59" s="54"/>
      <c r="J59" s="54"/>
      <c r="L59" s="84"/>
      <c r="M59" s="86"/>
    </row>
    <row r="60" spans="1:13" ht="12.75" customHeight="1">
      <c r="D60" s="40"/>
      <c r="E60" s="36">
        <v>1</v>
      </c>
      <c r="F60" s="40"/>
      <c r="G60" s="40"/>
      <c r="H60" s="40"/>
      <c r="I60" s="40"/>
      <c r="J60" s="40"/>
      <c r="L60" s="412" t="s">
        <v>125</v>
      </c>
      <c r="M60" s="412">
        <v>1</v>
      </c>
    </row>
    <row r="61" spans="1:13" ht="12.75" customHeight="1">
      <c r="D61" s="40"/>
      <c r="E61" s="87"/>
      <c r="F61" s="87"/>
      <c r="G61" s="87"/>
    </row>
    <row r="62" spans="1:13" ht="12.75" customHeight="1">
      <c r="B62" s="566" t="str">
        <f>PLANILHA!B18</f>
        <v xml:space="preserve">05.105.0126-0                                       </v>
      </c>
      <c r="C62" s="567"/>
      <c r="D62" s="588" t="str">
        <f>PLANILHA!D18</f>
        <v xml:space="preserve">MAO-DE-OBRA DE FEITOR (ENCARREGADO DE TURMA),INCLUSIVE ENCARGOS </v>
      </c>
      <c r="E62" s="578"/>
      <c r="F62" s="578"/>
      <c r="G62" s="578"/>
      <c r="H62" s="578"/>
      <c r="I62" s="578"/>
      <c r="J62" s="578"/>
      <c r="K62" s="578"/>
    </row>
    <row r="63" spans="1:13" ht="12.75" customHeight="1">
      <c r="D63" s="40"/>
      <c r="E63" s="87"/>
      <c r="F63" s="87"/>
      <c r="G63" s="87"/>
    </row>
    <row r="64" spans="1:13" ht="12.75" customHeight="1">
      <c r="D64" s="40"/>
      <c r="E64" s="410" t="s">
        <v>120</v>
      </c>
      <c r="F64" s="54"/>
      <c r="G64" s="54"/>
      <c r="H64" s="21"/>
      <c r="I64" s="54"/>
      <c r="J64" s="54"/>
      <c r="L64" s="84"/>
      <c r="M64" s="86"/>
    </row>
    <row r="65" spans="2:13" ht="12.75" customHeight="1">
      <c r="D65" s="40"/>
      <c r="E65" s="36">
        <v>1</v>
      </c>
      <c r="F65" s="40"/>
      <c r="G65" s="40"/>
      <c r="H65" s="40"/>
      <c r="I65" s="40"/>
      <c r="J65" s="40"/>
      <c r="L65" s="412" t="s">
        <v>125</v>
      </c>
      <c r="M65" s="412">
        <v>1</v>
      </c>
    </row>
    <row r="66" spans="2:13" ht="12.75" customHeight="1">
      <c r="D66" s="40"/>
      <c r="E66" s="40"/>
      <c r="F66" s="40"/>
      <c r="G66" s="40"/>
      <c r="H66" s="40"/>
      <c r="I66" s="40"/>
      <c r="J66" s="40"/>
      <c r="M66" s="5"/>
    </row>
    <row r="67" spans="2:13" ht="12.75" customHeight="1">
      <c r="C67" s="222"/>
      <c r="D67" s="40"/>
      <c r="E67" s="87"/>
      <c r="F67" s="87"/>
      <c r="G67" s="87"/>
      <c r="H67" s="443"/>
    </row>
    <row r="68" spans="2:13" ht="12.75" customHeight="1">
      <c r="B68" s="566" t="str">
        <f>PLANILHA!B19</f>
        <v xml:space="preserve">05.105.0136-0                                                  </v>
      </c>
      <c r="C68" s="567"/>
      <c r="D68" s="588" t="str">
        <f>PLANILHA!D19</f>
        <v xml:space="preserve">MAO-DE-OBRA DE SECRETARIA,INCLUSIVE ENCARGOS SOCIAIS                                                                    </v>
      </c>
      <c r="E68" s="578"/>
      <c r="F68" s="578"/>
      <c r="G68" s="578"/>
      <c r="H68" s="578"/>
      <c r="I68" s="578"/>
      <c r="J68" s="578"/>
      <c r="K68" s="578"/>
    </row>
    <row r="69" spans="2:13" ht="12.75" customHeight="1">
      <c r="D69" s="40"/>
      <c r="E69" s="87"/>
      <c r="F69" s="87"/>
      <c r="G69" s="87"/>
    </row>
    <row r="70" spans="2:13" ht="12.75" customHeight="1">
      <c r="D70" s="40"/>
      <c r="E70" s="410" t="s">
        <v>120</v>
      </c>
      <c r="F70" s="54"/>
      <c r="G70" s="54"/>
      <c r="H70" s="21"/>
      <c r="I70" s="54"/>
      <c r="J70" s="54"/>
      <c r="L70" s="84"/>
      <c r="M70" s="86"/>
    </row>
    <row r="71" spans="2:13" ht="12.75" customHeight="1">
      <c r="D71" s="40"/>
      <c r="E71" s="36">
        <v>1</v>
      </c>
      <c r="F71" s="40"/>
      <c r="G71" s="40"/>
      <c r="H71" s="40"/>
      <c r="I71" s="40"/>
      <c r="J71" s="40"/>
      <c r="L71" s="412" t="s">
        <v>125</v>
      </c>
      <c r="M71" s="412">
        <v>1</v>
      </c>
    </row>
    <row r="72" spans="2:13" ht="12.75" customHeight="1">
      <c r="D72" s="40"/>
      <c r="E72" s="87"/>
      <c r="F72" s="87"/>
      <c r="G72" s="87"/>
    </row>
    <row r="73" spans="2:13" ht="66.75" customHeight="1">
      <c r="B73" s="566" t="str">
        <f>PLANILHA!B20</f>
        <v xml:space="preserve">05.100.0900-0           </v>
      </c>
      <c r="C73" s="567"/>
      <c r="D73" s="619" t="str">
        <f>PLANILHA!D20</f>
        <v>UNIDADE REF.P/COMPL.ADM LOCAL,CONSID:CONSUMO AGUA,TEL.ENERGIA ELETRICA,MAT.LIMPEZA E ESCRITORIO,COMPUTADORES,LICENCA OBRA,MOVEIS E UTENSILIOS,AR COND.BEBEDOURO,ART,RRT,FOTOGRAFIAS UNIFORMES,DIARIAS,EXAMES ADMISSIONAIS PERIODICOS E DEMISSIONAIS,CURSO CAPACITACAO/TREINAMENTO E ITENS COMPLEMENTEM AS DESP.NECESS.EXCL.DESPESAS SUBSIDIOS ALIM.E TRANSPORTE PESSOAL</v>
      </c>
      <c r="E73" s="578"/>
      <c r="F73" s="578"/>
      <c r="G73" s="578"/>
      <c r="H73" s="578"/>
      <c r="I73" s="578"/>
      <c r="J73" s="578"/>
      <c r="K73" s="578"/>
    </row>
    <row r="74" spans="2:13" ht="12.75" customHeight="1">
      <c r="D74" s="40"/>
      <c r="E74" s="87"/>
      <c r="F74" s="87"/>
      <c r="G74" s="87"/>
    </row>
    <row r="75" spans="2:13" ht="12.75" customHeight="1">
      <c r="D75" s="40"/>
      <c r="E75" s="87"/>
      <c r="F75" s="87"/>
      <c r="G75" s="87"/>
    </row>
    <row r="76" spans="2:13" ht="12.75" customHeight="1">
      <c r="E76" s="429" t="s">
        <v>134</v>
      </c>
      <c r="F76" s="427" t="s">
        <v>27</v>
      </c>
      <c r="G76" s="430" t="s">
        <v>135</v>
      </c>
    </row>
    <row r="77" spans="2:13" ht="12.75" customHeight="1">
      <c r="E77" s="100">
        <f>SUM(PLANILHA!J11:J19,PLANILHA!J21)</f>
        <v>599737.14</v>
      </c>
      <c r="F77" s="101">
        <v>0.02</v>
      </c>
      <c r="G77" s="104">
        <f>PLANILHA!G20</f>
        <v>34.29</v>
      </c>
    </row>
    <row r="78" spans="2:13" ht="12.75" customHeight="1">
      <c r="D78" s="40"/>
      <c r="E78" s="33"/>
      <c r="F78" s="33"/>
      <c r="G78" s="33"/>
    </row>
    <row r="79" spans="2:13" ht="12.75" customHeight="1">
      <c r="D79" s="40"/>
      <c r="E79" s="426" t="s">
        <v>140</v>
      </c>
      <c r="F79" s="427" t="s">
        <v>145</v>
      </c>
      <c r="G79" s="427" t="s">
        <v>146</v>
      </c>
      <c r="K79" s="22"/>
    </row>
    <row r="80" spans="2:13" ht="12.75" customHeight="1">
      <c r="D80" s="40"/>
      <c r="E80" s="108" t="str">
        <f>PLANILHA!E20</f>
        <v>UR</v>
      </c>
      <c r="F80" s="100">
        <f>PLANILHA!G20</f>
        <v>34.29</v>
      </c>
      <c r="G80" s="104">
        <f>ROUND((E77*F77)/G77,2)</f>
        <v>349.8</v>
      </c>
      <c r="K80" s="109"/>
      <c r="L80" s="412" t="s">
        <v>71</v>
      </c>
      <c r="M80" s="428">
        <f>G80</f>
        <v>349.8</v>
      </c>
    </row>
    <row r="81" spans="1:13" ht="12.75" customHeight="1">
      <c r="D81" s="40"/>
      <c r="E81" s="87"/>
      <c r="F81" s="87"/>
      <c r="G81" s="87"/>
      <c r="L81" s="111"/>
      <c r="M81" s="112"/>
    </row>
    <row r="82" spans="1:13" ht="12.75" customHeight="1">
      <c r="D82" s="40"/>
      <c r="E82" s="87"/>
      <c r="F82" s="87"/>
      <c r="G82" s="87"/>
    </row>
    <row r="83" spans="1:13" ht="12.75" customHeight="1">
      <c r="B83" s="566" t="str">
        <f>PLANILHA!B21</f>
        <v xml:space="preserve">05.105.0100-0                                                 </v>
      </c>
      <c r="C83" s="567"/>
      <c r="D83" s="588" t="str">
        <f>PLANILHA!D21</f>
        <v xml:space="preserve">MAO-DE-OBRA DE VIGIA,INCLUSIVE ENCARGOS SOCIAIS                                                                         </v>
      </c>
      <c r="E83" s="578"/>
      <c r="F83" s="578"/>
      <c r="G83" s="578"/>
      <c r="H83" s="578"/>
      <c r="I83" s="578"/>
      <c r="J83" s="578"/>
      <c r="K83" s="578"/>
    </row>
    <row r="84" spans="1:13" ht="12.75" customHeight="1">
      <c r="D84" s="40"/>
      <c r="E84" s="87"/>
      <c r="F84" s="87"/>
      <c r="G84" s="87"/>
      <c r="L84" s="84"/>
      <c r="M84" s="86"/>
    </row>
    <row r="85" spans="1:13" ht="12.75" customHeight="1">
      <c r="D85" s="40"/>
      <c r="E85" s="410" t="s">
        <v>120</v>
      </c>
      <c r="G85" s="54"/>
      <c r="H85" s="21"/>
      <c r="I85" s="54"/>
      <c r="J85" s="54"/>
      <c r="L85" s="412" t="s">
        <v>125</v>
      </c>
      <c r="M85" s="412">
        <v>1</v>
      </c>
    </row>
    <row r="86" spans="1:13" ht="12.75" customHeight="1">
      <c r="D86" s="40"/>
      <c r="E86" s="36">
        <v>1</v>
      </c>
      <c r="F86" s="54"/>
      <c r="G86" s="40"/>
      <c r="H86" s="40"/>
      <c r="I86" s="40"/>
      <c r="J86" s="40"/>
    </row>
    <row r="87" spans="1:13" ht="12.75" customHeight="1" thickBot="1">
      <c r="D87" s="40"/>
      <c r="E87" s="87"/>
      <c r="F87" s="87"/>
      <c r="G87" s="87"/>
    </row>
    <row r="88" spans="1:13" ht="12.75" customHeight="1" thickBot="1">
      <c r="A88" s="581">
        <v>2</v>
      </c>
      <c r="B88" s="548"/>
      <c r="C88" s="568" t="str">
        <f>PLANILHA!B23</f>
        <v>COLETA REGULAR DE RESÍDUOS SÓLIDOS URBANOS</v>
      </c>
      <c r="D88" s="547"/>
      <c r="E88" s="547"/>
      <c r="F88" s="547"/>
      <c r="G88" s="547"/>
      <c r="H88" s="547"/>
      <c r="I88" s="547"/>
      <c r="J88" s="547"/>
      <c r="K88" s="547"/>
      <c r="L88" s="547"/>
      <c r="M88" s="548"/>
    </row>
    <row r="89" spans="1:13" ht="12.75" customHeight="1">
      <c r="L89" s="119"/>
    </row>
    <row r="90" spans="1:13" ht="12.75" customHeight="1">
      <c r="L90" s="119"/>
    </row>
    <row r="91" spans="1:13" ht="12.75" customHeight="1">
      <c r="A91" s="120"/>
      <c r="B91" s="120"/>
      <c r="C91" s="121"/>
      <c r="D91" s="121"/>
      <c r="E91" s="121"/>
      <c r="F91" s="121"/>
      <c r="G91" s="121"/>
      <c r="H91" s="121"/>
      <c r="I91" s="121"/>
      <c r="J91" s="121"/>
    </row>
    <row r="92" spans="1:13" ht="12.75" customHeight="1">
      <c r="A92" s="120"/>
      <c r="B92" s="120"/>
      <c r="C92" s="121"/>
      <c r="D92" s="121"/>
      <c r="E92" s="121"/>
      <c r="F92" s="121"/>
      <c r="G92" s="121"/>
      <c r="H92" s="121"/>
      <c r="I92" s="121"/>
      <c r="J92" s="121"/>
    </row>
    <row r="93" spans="1:13" ht="12.75" customHeight="1">
      <c r="B93" s="5"/>
    </row>
    <row r="94" spans="1:13" ht="12.75" customHeight="1">
      <c r="B94" s="5"/>
      <c r="J94" s="124"/>
    </row>
    <row r="95" spans="1:13" ht="12.75" customHeight="1">
      <c r="B95" s="5"/>
      <c r="J95" s="125"/>
      <c r="L95" s="126"/>
      <c r="M95" s="126"/>
    </row>
    <row r="96" spans="1:13" ht="12.75" customHeight="1">
      <c r="B96" s="5"/>
      <c r="J96" s="126"/>
      <c r="K96" s="126"/>
      <c r="L96" s="127"/>
      <c r="M96" s="127"/>
    </row>
    <row r="97" spans="2:13" ht="12.75" customHeight="1">
      <c r="D97" s="5"/>
      <c r="E97" s="5"/>
      <c r="J97" s="128"/>
      <c r="K97" s="127"/>
      <c r="L97" s="128"/>
      <c r="M97" s="128"/>
    </row>
    <row r="98" spans="2:13" ht="12.75" customHeight="1">
      <c r="B98" s="620" t="s">
        <v>158</v>
      </c>
      <c r="C98" s="608"/>
      <c r="D98" s="5"/>
      <c r="E98" s="5"/>
      <c r="J98" s="128"/>
      <c r="K98" s="127"/>
    </row>
    <row r="99" spans="2:13" ht="21" customHeight="1">
      <c r="B99" s="611"/>
      <c r="C99" s="613"/>
      <c r="D99" s="5"/>
      <c r="E99" s="129"/>
      <c r="J99" s="130"/>
      <c r="L99" s="131"/>
    </row>
    <row r="100" spans="2:13" ht="24" customHeight="1">
      <c r="B100" s="602" t="s">
        <v>159</v>
      </c>
      <c r="C100" s="583"/>
      <c r="D100" s="5"/>
      <c r="E100" s="5"/>
      <c r="J100" s="131"/>
      <c r="K100" s="131"/>
      <c r="L100" s="131"/>
    </row>
    <row r="101" spans="2:13" ht="12.75" customHeight="1">
      <c r="B101" s="602" t="s">
        <v>160</v>
      </c>
      <c r="C101" s="583"/>
      <c r="D101" s="5"/>
      <c r="E101" s="5"/>
      <c r="J101" s="131"/>
      <c r="K101" s="131"/>
      <c r="L101" s="132"/>
    </row>
    <row r="102" spans="2:13" ht="12.75" customHeight="1">
      <c r="D102" s="5"/>
      <c r="E102" s="5"/>
      <c r="J102" s="133"/>
      <c r="K102" s="132"/>
      <c r="L102" s="132"/>
    </row>
    <row r="103" spans="2:13" ht="12.75" customHeight="1">
      <c r="B103" s="134" t="s">
        <v>43</v>
      </c>
      <c r="C103" s="135">
        <v>11612</v>
      </c>
      <c r="D103" s="5"/>
      <c r="J103" s="133"/>
      <c r="K103" s="132"/>
      <c r="L103" s="132"/>
    </row>
    <row r="104" spans="2:13" ht="12.75" customHeight="1">
      <c r="B104" s="134" t="s">
        <v>161</v>
      </c>
      <c r="C104" s="136">
        <f>0.000154*C103/1000+0.805441</f>
        <v>0.80722924799999995</v>
      </c>
      <c r="D104" s="5"/>
      <c r="J104" s="133"/>
      <c r="K104" s="132"/>
    </row>
    <row r="105" spans="2:13" ht="12.75" customHeight="1">
      <c r="J105" s="137"/>
    </row>
    <row r="106" spans="2:13" ht="12.75" customHeight="1">
      <c r="B106" s="134" t="s">
        <v>162</v>
      </c>
      <c r="C106" s="138">
        <v>281.20638083327998</v>
      </c>
      <c r="D106" s="5"/>
    </row>
    <row r="107" spans="2:13" ht="12.75" customHeight="1">
      <c r="B107" s="188" t="s">
        <v>163</v>
      </c>
      <c r="C107" s="424">
        <v>281.20999999999998</v>
      </c>
      <c r="D107" s="5"/>
      <c r="E107" s="618"/>
      <c r="F107" s="541"/>
    </row>
    <row r="108" spans="2:13" ht="12.75" customHeight="1"/>
    <row r="109" spans="2:13" ht="12.75" customHeight="1">
      <c r="B109" s="601" t="s">
        <v>199</v>
      </c>
      <c r="C109" s="601"/>
      <c r="D109" s="601"/>
      <c r="E109" s="425">
        <f>C107</f>
        <v>281.20999999999998</v>
      </c>
      <c r="J109" s="77"/>
    </row>
    <row r="110" spans="2:13" ht="12.75" customHeight="1">
      <c r="H110" s="5" t="s">
        <v>164</v>
      </c>
      <c r="I110" s="5"/>
      <c r="J110" s="5"/>
      <c r="K110" s="5"/>
      <c r="L110" s="5"/>
    </row>
    <row r="111" spans="2:13" ht="12.75" customHeight="1"/>
    <row r="112" spans="2:13" ht="12.75" customHeight="1"/>
    <row r="113" spans="1:14" ht="12.75" customHeight="1"/>
    <row r="114" spans="1:14" ht="12.75" customHeight="1">
      <c r="A114" s="603" t="s">
        <v>165</v>
      </c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604"/>
      <c r="N114" s="453"/>
    </row>
    <row r="115" spans="1:14" ht="12.75" customHeight="1">
      <c r="B115" s="139"/>
      <c r="C115" s="140"/>
      <c r="D115" s="140"/>
      <c r="E115" s="140"/>
      <c r="F115" s="140"/>
      <c r="G115" s="140"/>
      <c r="H115" s="140"/>
      <c r="I115" s="140"/>
      <c r="J115" s="141"/>
      <c r="K115" s="141"/>
      <c r="L115" s="141"/>
      <c r="M115" s="141"/>
      <c r="N115" s="5"/>
    </row>
    <row r="116" spans="1:14" ht="18" customHeight="1">
      <c r="A116" s="215" t="s">
        <v>80</v>
      </c>
      <c r="B116" s="215" t="s">
        <v>81</v>
      </c>
      <c r="C116" s="144"/>
      <c r="D116" s="144"/>
      <c r="E116" s="144"/>
      <c r="F116" s="144"/>
      <c r="G116" s="144"/>
      <c r="H116" s="145"/>
      <c r="I116" s="143"/>
      <c r="J116" s="143"/>
      <c r="K116" s="52"/>
      <c r="L116" s="146"/>
      <c r="M116" s="147"/>
      <c r="N116" s="148"/>
    </row>
    <row r="117" spans="1:14" ht="75" customHeight="1">
      <c r="A117" s="614" t="s">
        <v>200</v>
      </c>
      <c r="B117" s="572"/>
      <c r="C117" s="572"/>
      <c r="D117" s="572"/>
      <c r="E117" s="572"/>
      <c r="F117" s="604"/>
      <c r="M117" s="149"/>
      <c r="N117" s="147"/>
    </row>
    <row r="118" spans="1:14" ht="12.75" customHeight="1">
      <c r="A118" s="615"/>
      <c r="B118" s="616"/>
      <c r="C118" s="185"/>
      <c r="D118" s="186"/>
      <c r="E118" s="187"/>
      <c r="F118" s="109"/>
      <c r="G118" s="150"/>
      <c r="I118" s="5" t="s">
        <v>166</v>
      </c>
      <c r="J118" s="5"/>
      <c r="K118" s="5"/>
      <c r="L118" s="5"/>
      <c r="M118" s="147"/>
      <c r="N118" s="147"/>
    </row>
    <row r="119" spans="1:14" ht="30" customHeight="1">
      <c r="A119" s="5"/>
      <c r="B119" s="584" t="s">
        <v>167</v>
      </c>
      <c r="C119" s="570"/>
      <c r="D119" s="152">
        <f>E109</f>
        <v>281.20999999999998</v>
      </c>
      <c r="E119" s="142"/>
      <c r="F119" s="145"/>
      <c r="G119" s="5"/>
      <c r="I119" s="5"/>
      <c r="J119" s="142"/>
      <c r="K119" s="142"/>
      <c r="L119" s="5"/>
      <c r="M119" s="142"/>
      <c r="N119" s="145"/>
    </row>
    <row r="120" spans="1:14" ht="12.75" customHeight="1">
      <c r="A120" s="5"/>
      <c r="B120" s="584" t="s">
        <v>168</v>
      </c>
      <c r="C120" s="570"/>
      <c r="D120" s="532">
        <f>'Dimensionamento frota'!D58</f>
        <v>207.04</v>
      </c>
      <c r="E120" s="142"/>
      <c r="F120" s="151"/>
      <c r="G120" s="5"/>
      <c r="I120" s="5"/>
      <c r="J120" s="153"/>
      <c r="K120" s="151"/>
      <c r="L120" s="150"/>
      <c r="M120" s="142"/>
      <c r="N120" s="151"/>
    </row>
    <row r="121" spans="1:14" ht="12.75" customHeight="1">
      <c r="A121" s="5"/>
      <c r="B121" s="5"/>
      <c r="C121" s="142"/>
      <c r="D121" s="5"/>
      <c r="E121" s="5"/>
      <c r="F121" s="5"/>
      <c r="G121" s="5"/>
      <c r="I121" s="5"/>
      <c r="J121" s="5"/>
      <c r="K121" s="142"/>
      <c r="L121" s="412" t="s">
        <v>85</v>
      </c>
      <c r="M121" s="423">
        <f>D119</f>
        <v>281.20999999999998</v>
      </c>
      <c r="N121" s="5"/>
    </row>
    <row r="122" spans="1:14" s="211" customFormat="1" ht="12.75" customHeight="1">
      <c r="B122" s="5"/>
      <c r="C122" s="142"/>
      <c r="D122" s="5"/>
      <c r="E122" s="5"/>
      <c r="F122" s="5"/>
      <c r="G122" s="5"/>
      <c r="I122" s="5"/>
      <c r="J122" s="5"/>
      <c r="K122" s="142"/>
      <c r="L122" s="213"/>
      <c r="M122" s="214"/>
      <c r="N122" s="5"/>
    </row>
    <row r="123" spans="1:14" s="211" customFormat="1" ht="12.75" customHeight="1">
      <c r="A123" s="5"/>
      <c r="B123" s="5"/>
      <c r="C123" s="142"/>
      <c r="D123" s="5"/>
      <c r="E123" s="5"/>
      <c r="F123" s="5"/>
      <c r="G123" s="5"/>
      <c r="I123" s="5"/>
      <c r="J123" s="5"/>
      <c r="K123" s="142"/>
      <c r="L123" s="213"/>
      <c r="M123" s="214"/>
      <c r="N123" s="5"/>
    </row>
    <row r="124" spans="1:14" s="211" customFormat="1" ht="12.75" customHeight="1">
      <c r="A124" s="5"/>
      <c r="B124" s="5"/>
      <c r="C124" s="142"/>
      <c r="D124" s="5"/>
      <c r="E124" s="5"/>
      <c r="F124" s="5"/>
      <c r="G124" s="5"/>
      <c r="I124" s="5"/>
      <c r="J124" s="5"/>
      <c r="K124" s="142"/>
      <c r="L124" s="213"/>
      <c r="M124" s="214"/>
      <c r="N124" s="5"/>
    </row>
    <row r="125" spans="1:14" s="211" customFormat="1" ht="12.75" customHeight="1">
      <c r="A125" s="444" t="s">
        <v>202</v>
      </c>
      <c r="B125" s="444" t="s">
        <v>203</v>
      </c>
      <c r="C125" s="445"/>
      <c r="D125" s="421"/>
      <c r="E125" s="421"/>
      <c r="F125" s="421"/>
      <c r="G125" s="421"/>
      <c r="H125" s="422"/>
      <c r="I125" s="421"/>
      <c r="J125" s="421"/>
      <c r="K125" s="445"/>
      <c r="L125" s="446"/>
      <c r="M125" s="447"/>
      <c r="N125" s="421"/>
    </row>
    <row r="126" spans="1:14" s="211" customFormat="1" ht="12.75" customHeight="1">
      <c r="A126" s="22"/>
      <c r="B126" s="22" t="s">
        <v>206</v>
      </c>
      <c r="C126" s="142"/>
      <c r="D126" s="5"/>
      <c r="E126" s="5"/>
      <c r="F126" s="5"/>
      <c r="G126" s="5"/>
      <c r="I126" s="5"/>
      <c r="J126" s="5"/>
      <c r="K126" s="142"/>
      <c r="L126" s="213"/>
      <c r="M126" s="214"/>
      <c r="N126" s="5"/>
    </row>
    <row r="127" spans="1:14" s="211" customFormat="1" ht="12.75" customHeight="1">
      <c r="A127" s="5"/>
      <c r="B127" s="5"/>
      <c r="C127" s="142"/>
      <c r="D127" s="5"/>
      <c r="E127" s="5"/>
      <c r="F127" s="5"/>
      <c r="G127" s="5"/>
      <c r="I127" s="5"/>
      <c r="J127" s="5"/>
      <c r="K127" s="142"/>
      <c r="L127" s="213"/>
      <c r="M127" s="214"/>
      <c r="N127" s="5"/>
    </row>
    <row r="128" spans="1:14" s="211" customFormat="1" ht="12.75" customHeight="1">
      <c r="A128" s="5"/>
      <c r="B128" s="444" t="s">
        <v>205</v>
      </c>
      <c r="C128" s="451">
        <f>'dimensionamento coleta seletiva'!C27</f>
        <v>139.81</v>
      </c>
      <c r="D128" s="5"/>
      <c r="E128" s="5"/>
      <c r="F128" s="5"/>
      <c r="G128" s="5"/>
      <c r="I128" s="5"/>
      <c r="J128" s="5"/>
      <c r="K128" s="142"/>
      <c r="L128" s="213"/>
      <c r="M128" s="214"/>
      <c r="N128" s="5"/>
    </row>
    <row r="129" spans="1:14" s="211" customFormat="1" ht="12.75" customHeight="1">
      <c r="A129" s="5"/>
      <c r="B129" s="5"/>
      <c r="C129" s="142"/>
      <c r="D129" s="5"/>
      <c r="E129" s="5"/>
      <c r="F129" s="5"/>
      <c r="G129" s="5"/>
      <c r="I129" s="5"/>
      <c r="J129" s="5"/>
      <c r="K129" s="142"/>
      <c r="L129" s="213"/>
      <c r="M129" s="214"/>
      <c r="N129" s="5"/>
    </row>
    <row r="130" spans="1:14" s="211" customFormat="1" ht="12.75" customHeight="1">
      <c r="A130" s="5"/>
      <c r="B130" s="5"/>
      <c r="C130" s="142"/>
      <c r="D130" s="5"/>
      <c r="E130" s="5"/>
      <c r="F130" s="5"/>
      <c r="G130" s="5"/>
      <c r="I130" s="5"/>
      <c r="J130" s="5"/>
      <c r="K130" s="142"/>
      <c r="L130" s="213"/>
      <c r="M130" s="214"/>
      <c r="N130" s="5"/>
    </row>
    <row r="131" spans="1:14" s="211" customFormat="1" ht="12.75" customHeight="1">
      <c r="A131" s="5"/>
      <c r="B131" s="5"/>
      <c r="C131" s="142"/>
      <c r="D131" s="5"/>
      <c r="E131" s="5"/>
      <c r="F131" s="5"/>
      <c r="G131" s="5"/>
      <c r="I131" s="5"/>
      <c r="J131" s="5"/>
      <c r="K131" s="212"/>
      <c r="L131" s="213"/>
      <c r="M131" s="214"/>
      <c r="N131" s="5"/>
    </row>
    <row r="132" spans="1:14" ht="12.75" customHeight="1" thickBot="1">
      <c r="B132" s="5"/>
    </row>
    <row r="133" spans="1:14" ht="12.75" customHeight="1" thickBot="1">
      <c r="A133" s="581">
        <v>3</v>
      </c>
      <c r="B133" s="548"/>
      <c r="C133" s="568" t="str">
        <f>PLANILHA!B27</f>
        <v>RETIRADA DE ENTULHO E DEMAIS RESÍDUOS INÉRTES</v>
      </c>
      <c r="D133" s="547"/>
      <c r="E133" s="547"/>
      <c r="F133" s="547"/>
      <c r="G133" s="547"/>
      <c r="H133" s="547"/>
      <c r="I133" s="547"/>
      <c r="J133" s="547"/>
      <c r="K133" s="547"/>
      <c r="L133" s="547"/>
      <c r="M133" s="548"/>
    </row>
    <row r="134" spans="1:14" ht="12.75" customHeight="1">
      <c r="A134" s="145"/>
      <c r="B134" s="145"/>
      <c r="C134" s="145"/>
      <c r="D134" s="145"/>
      <c r="E134" s="145"/>
      <c r="F134" s="151"/>
      <c r="G134" s="145"/>
      <c r="H134" s="145"/>
      <c r="I134" s="145"/>
      <c r="J134" s="145"/>
      <c r="K134" s="145"/>
    </row>
    <row r="135" spans="1:14" ht="12.75" customHeight="1">
      <c r="B135" s="569" t="str">
        <f>PLANILHA!B28</f>
        <v xml:space="preserve">19.004.0016-2          </v>
      </c>
      <c r="C135" s="570"/>
      <c r="D135" s="594" t="str">
        <f>PLANILHA!D28</f>
        <v>CAMINHAO BASCULANTE DO TIPO MEDIO-PESADO,TRUCADO,CAPACIDADE DE 12,00M3,INCLUSIVE MOTORISTA</v>
      </c>
      <c r="E135" s="595"/>
      <c r="F135" s="595"/>
      <c r="G135" s="595"/>
      <c r="H135" s="595"/>
      <c r="I135" s="595"/>
      <c r="J135" s="595"/>
      <c r="K135" s="595"/>
    </row>
    <row r="136" spans="1:14" ht="12.75" customHeight="1"/>
    <row r="137" spans="1:14" ht="12.75" customHeight="1"/>
    <row r="138" spans="1:14" ht="12.75" customHeight="1">
      <c r="B138" s="458"/>
      <c r="C138" s="459" t="s">
        <v>169</v>
      </c>
      <c r="D138" s="458"/>
      <c r="E138" s="458"/>
      <c r="F138" s="458"/>
      <c r="G138" s="458"/>
      <c r="H138" s="458"/>
      <c r="I138" s="458"/>
      <c r="J138" s="458"/>
    </row>
    <row r="139" spans="1:14" ht="12.75" customHeight="1">
      <c r="L139" s="21"/>
    </row>
    <row r="140" spans="1:14" ht="12.75" customHeight="1">
      <c r="C140" s="33"/>
      <c r="D140" s="21"/>
      <c r="E140" s="410" t="s">
        <v>36</v>
      </c>
      <c r="F140" s="411"/>
      <c r="G140" s="410" t="s">
        <v>41</v>
      </c>
      <c r="J140" s="21"/>
      <c r="L140" s="412" t="s">
        <v>48</v>
      </c>
      <c r="M140" s="413">
        <f>ROUND(E141*G141,2)</f>
        <v>103.76</v>
      </c>
    </row>
    <row r="141" spans="1:14" ht="12.75" customHeight="1">
      <c r="B141" s="571" t="s">
        <v>170</v>
      </c>
      <c r="C141" s="572"/>
      <c r="D141" s="573"/>
      <c r="E141" s="36">
        <v>176</v>
      </c>
      <c r="F141" s="36" t="s">
        <v>43</v>
      </c>
      <c r="G141" s="154">
        <f>PLANILHA!F28/SUM(PLANILHA!F28:F30)</f>
        <v>0.58952361023924105</v>
      </c>
      <c r="K141" s="21"/>
      <c r="L141" s="87"/>
      <c r="M141" s="87"/>
    </row>
    <row r="142" spans="1:14" ht="12.75" customHeight="1">
      <c r="E142" s="40"/>
      <c r="F142" s="40"/>
      <c r="G142" s="40"/>
      <c r="I142" s="222"/>
      <c r="J142" s="21"/>
    </row>
    <row r="143" spans="1:14" ht="12.75" customHeight="1">
      <c r="D143" s="21"/>
      <c r="E143" s="21"/>
      <c r="F143" s="21"/>
      <c r="G143" s="21"/>
      <c r="H143" s="21"/>
    </row>
    <row r="144" spans="1:14" ht="12.75" customHeight="1">
      <c r="B144" s="566" t="str">
        <f>PLANILHA!B29</f>
        <v xml:space="preserve">19.004.0016-3    </v>
      </c>
      <c r="C144" s="567"/>
      <c r="D144" s="588" t="str">
        <f>PLANILHA!D29</f>
        <v xml:space="preserve">CAMINHAO BASCULANTE DO TIPO MEDIO-PESADO,TRUCADO,CAPACIDADE DE 12,00M3,INCLUSIVE MOTORISTA </v>
      </c>
      <c r="E144" s="578"/>
      <c r="F144" s="578"/>
      <c r="G144" s="578"/>
      <c r="H144" s="578"/>
      <c r="I144" s="578"/>
      <c r="J144" s="578"/>
      <c r="K144" s="578"/>
    </row>
    <row r="145" spans="2:13" ht="12.75" customHeight="1"/>
    <row r="146" spans="2:13" ht="12.75" customHeight="1"/>
    <row r="147" spans="2:13" ht="12.75" customHeight="1">
      <c r="C147" s="5" t="s">
        <v>169</v>
      </c>
    </row>
    <row r="148" spans="2:13" ht="12.75" customHeight="1">
      <c r="L148" s="21"/>
    </row>
    <row r="149" spans="2:13" ht="33.75" customHeight="1">
      <c r="C149" s="155"/>
      <c r="D149" s="21"/>
      <c r="E149" s="410" t="s">
        <v>36</v>
      </c>
      <c r="F149" s="411"/>
      <c r="G149" s="410" t="s">
        <v>171</v>
      </c>
      <c r="H149" s="156"/>
      <c r="I149" s="462"/>
      <c r="J149" s="21"/>
      <c r="K149" s="21"/>
      <c r="L149" s="412" t="s">
        <v>48</v>
      </c>
      <c r="M149" s="413">
        <f>ROUND(E150*G150,2)</f>
        <v>40.24</v>
      </c>
    </row>
    <row r="150" spans="2:13" ht="12.75" customHeight="1">
      <c r="B150" s="571" t="s">
        <v>170</v>
      </c>
      <c r="C150" s="572"/>
      <c r="D150" s="573"/>
      <c r="E150" s="36">
        <v>176</v>
      </c>
      <c r="F150" s="36" t="s">
        <v>43</v>
      </c>
      <c r="G150" s="154">
        <f>PLANILHA!F29/SUM(PLANILHA!F28:F30)</f>
        <v>0.22863918532468439</v>
      </c>
      <c r="H150" s="54"/>
      <c r="I150" s="157"/>
      <c r="L150" s="87"/>
      <c r="M150" s="87"/>
    </row>
    <row r="151" spans="2:13" ht="12.75" customHeight="1">
      <c r="B151" s="222"/>
      <c r="C151" s="222"/>
      <c r="D151" s="222"/>
      <c r="E151" s="40"/>
      <c r="F151" s="40"/>
      <c r="G151" s="40"/>
      <c r="J151" s="21"/>
      <c r="L151" s="56"/>
      <c r="M151" s="56"/>
    </row>
    <row r="152" spans="2:13" ht="12.75" customHeight="1">
      <c r="B152" s="31"/>
      <c r="C152" s="31"/>
      <c r="D152" s="158"/>
      <c r="E152" s="32"/>
      <c r="F152" s="54"/>
      <c r="G152" s="159"/>
      <c r="H152" s="159"/>
      <c r="I152" s="54"/>
      <c r="J152" s="157"/>
      <c r="K152" s="32"/>
    </row>
    <row r="153" spans="2:13" ht="12.75" customHeight="1">
      <c r="B153" s="566" t="str">
        <f>PLANILHA!B30</f>
        <v xml:space="preserve">19.004.0016-4     </v>
      </c>
      <c r="C153" s="567"/>
      <c r="D153" s="588" t="str">
        <f>PLANILHA!D30</f>
        <v xml:space="preserve">CAMINHAO BASCULANTE DO TIPO MEDIO-PESADO,TRUCADO,CAPACIDADE DE 12,00M3,INCLUSIVE MOTORISTA                              </v>
      </c>
      <c r="E153" s="578"/>
      <c r="F153" s="578"/>
      <c r="G153" s="578"/>
      <c r="H153" s="578"/>
      <c r="I153" s="578"/>
      <c r="J153" s="578"/>
      <c r="K153" s="578"/>
    </row>
    <row r="154" spans="2:13" ht="12.75" customHeight="1"/>
    <row r="155" spans="2:13" s="370" customFormat="1" ht="12.75" customHeight="1"/>
    <row r="156" spans="2:13" ht="12.75" customHeight="1"/>
    <row r="157" spans="2:13" ht="12.75" customHeight="1">
      <c r="C157" s="5" t="s">
        <v>169</v>
      </c>
    </row>
    <row r="158" spans="2:13" ht="12.75" customHeight="1">
      <c r="L158" s="21"/>
    </row>
    <row r="159" spans="2:13" ht="43.5" customHeight="1">
      <c r="C159" s="33"/>
      <c r="D159" s="21"/>
      <c r="E159" s="410" t="s">
        <v>36</v>
      </c>
      <c r="F159" s="411"/>
      <c r="G159" s="410" t="s">
        <v>172</v>
      </c>
      <c r="H159" s="156"/>
      <c r="I159" s="86"/>
      <c r="J159" s="21"/>
      <c r="K159" s="21"/>
      <c r="L159" s="412" t="s">
        <v>48</v>
      </c>
      <c r="M159" s="413">
        <f>ROUND(E160*G160,2)</f>
        <v>32</v>
      </c>
    </row>
    <row r="160" spans="2:13" ht="12.75" customHeight="1">
      <c r="B160" s="571" t="s">
        <v>170</v>
      </c>
      <c r="C160" s="572"/>
      <c r="D160" s="573"/>
      <c r="E160" s="36">
        <v>176</v>
      </c>
      <c r="F160" s="36" t="s">
        <v>43</v>
      </c>
      <c r="G160" s="154">
        <f>PLANILHA!F30/SUM(PLANILHA!F28:F30)</f>
        <v>0.18183720443607448</v>
      </c>
      <c r="H160" s="54"/>
      <c r="I160" s="157"/>
      <c r="L160" s="87"/>
      <c r="M160" s="160"/>
    </row>
    <row r="161" spans="2:13" ht="12.75" customHeight="1">
      <c r="E161" s="40"/>
      <c r="F161" s="40"/>
      <c r="G161" s="40"/>
      <c r="J161" s="21"/>
      <c r="L161" s="56"/>
      <c r="M161" s="56"/>
    </row>
    <row r="162" spans="2:13" ht="12.75" customHeight="1">
      <c r="B162" s="31"/>
      <c r="C162" s="31"/>
      <c r="D162" s="158"/>
      <c r="E162" s="32"/>
      <c r="F162" s="54"/>
      <c r="G162" s="159"/>
      <c r="H162" s="159"/>
      <c r="I162" s="54"/>
      <c r="J162" s="157"/>
      <c r="K162" s="32"/>
      <c r="L162" s="56"/>
      <c r="M162" s="162"/>
    </row>
    <row r="163" spans="2:13" ht="12.75" customHeight="1">
      <c r="B163" s="31"/>
      <c r="C163" s="31"/>
      <c r="D163" s="158"/>
      <c r="E163" s="32"/>
      <c r="F163" s="54"/>
      <c r="G163" s="159"/>
      <c r="H163" s="159"/>
      <c r="I163" s="54"/>
      <c r="J163" s="157"/>
      <c r="K163" s="32"/>
      <c r="L163" s="56"/>
      <c r="M163" s="56"/>
    </row>
    <row r="164" spans="2:13" ht="12.75" customHeight="1">
      <c r="B164" s="31"/>
      <c r="C164" s="31"/>
      <c r="D164" s="158"/>
      <c r="E164" s="32"/>
      <c r="F164" s="54"/>
      <c r="G164" s="159"/>
      <c r="H164" s="159"/>
      <c r="I164" s="54"/>
      <c r="J164" s="157"/>
      <c r="K164" s="32"/>
    </row>
    <row r="165" spans="2:13" ht="12.75" customHeight="1">
      <c r="B165" s="566" t="str">
        <f>PLANILHA!B31</f>
        <v xml:space="preserve">19.005.0028-2             </v>
      </c>
      <c r="C165" s="567"/>
      <c r="D165" s="588" t="str">
        <f>PLANILHA!D31</f>
        <v>RETROESCAVADEIRA, COM PESO OPERACIONAL EM TORNO DE 7T, MOTORDIESEL EM TORNO DE 75CV, CAPACIDADE APROXIMADA DA CACAMBA DE 0,76M3, PROFUNDIDADE DE ESCAVACAO MAXIMA DE 4,00M, INCLUSIVEOPERADOR</v>
      </c>
      <c r="E165" s="578"/>
      <c r="F165" s="578"/>
      <c r="G165" s="578"/>
      <c r="H165" s="578"/>
      <c r="I165" s="578"/>
      <c r="J165" s="578"/>
      <c r="K165" s="578"/>
    </row>
    <row r="166" spans="2:13" ht="12.75" customHeight="1"/>
    <row r="167" spans="2:13" ht="12.75" customHeight="1"/>
    <row r="168" spans="2:13" ht="12.75" customHeight="1">
      <c r="C168" s="421" t="s">
        <v>169</v>
      </c>
      <c r="D168" s="422"/>
      <c r="E168" s="422"/>
      <c r="F168" s="422"/>
      <c r="G168" s="422"/>
      <c r="H168" s="422"/>
      <c r="I168" s="422"/>
      <c r="J168" s="422"/>
    </row>
    <row r="169" spans="2:13" ht="12.75" customHeight="1">
      <c r="L169" s="21"/>
    </row>
    <row r="170" spans="2:13" ht="12.75" customHeight="1">
      <c r="C170" s="33"/>
      <c r="D170" s="21"/>
      <c r="E170" s="410" t="s">
        <v>36</v>
      </c>
      <c r="F170" s="411"/>
      <c r="G170" s="410" t="s">
        <v>41</v>
      </c>
      <c r="H170" s="156"/>
      <c r="I170" s="53"/>
      <c r="J170" s="21"/>
      <c r="K170" s="21"/>
      <c r="L170" s="412" t="s">
        <v>48</v>
      </c>
      <c r="M170" s="420">
        <f>ROUND(E171*G171,2)</f>
        <v>99.34</v>
      </c>
    </row>
    <row r="171" spans="2:13" ht="12.75" customHeight="1">
      <c r="B171" s="571" t="s">
        <v>170</v>
      </c>
      <c r="C171" s="572"/>
      <c r="D171" s="573"/>
      <c r="E171" s="36">
        <v>176</v>
      </c>
      <c r="F171" s="36" t="s">
        <v>43</v>
      </c>
      <c r="G171" s="154">
        <f>PLANILHA!F31/SUM(PLANILHA!F31:F33)</f>
        <v>0.56440594722507487</v>
      </c>
      <c r="H171" s="54"/>
      <c r="I171" s="157"/>
      <c r="L171" s="87"/>
      <c r="M171" s="161"/>
    </row>
    <row r="172" spans="2:13" ht="12.75" customHeight="1">
      <c r="E172" s="40"/>
      <c r="F172" s="40"/>
      <c r="G172" s="40"/>
      <c r="J172" s="21"/>
    </row>
    <row r="173" spans="2:13" ht="12.75" customHeight="1">
      <c r="F173" s="5"/>
    </row>
    <row r="174" spans="2:13" ht="12.75" customHeight="1">
      <c r="B174" s="566" t="str">
        <f>PLANILHA!B32</f>
        <v xml:space="preserve">19.005.0028-3    </v>
      </c>
      <c r="C174" s="567"/>
      <c r="D174" s="588" t="str">
        <f>PLANILHA!D32</f>
        <v>RETROESCAVADEIRA, COM PESO OPERACIONAL EM TORNO DE 7T, MOTORDIESEL EM TORNO DE 75CV, CAPACIDADE APROXIMADA DA CACAMBA DE 0,76M3, PROFUNDIDADE DE ESCAVACAO MAXIMA DE 4,00M, INCLUSIVEOPERADOR</v>
      </c>
      <c r="E174" s="578"/>
      <c r="F174" s="578"/>
      <c r="G174" s="578"/>
      <c r="H174" s="578"/>
      <c r="I174" s="578"/>
      <c r="J174" s="578"/>
      <c r="K174" s="578"/>
    </row>
    <row r="175" spans="2:13" ht="12.75" customHeight="1"/>
    <row r="176" spans="2:13" ht="12.75" customHeight="1"/>
    <row r="177" spans="2:13" ht="12.75" customHeight="1">
      <c r="C177" s="5" t="s">
        <v>169</v>
      </c>
    </row>
    <row r="178" spans="2:13" ht="12.75" customHeight="1">
      <c r="L178" s="21"/>
    </row>
    <row r="179" spans="2:13" ht="12.75" customHeight="1">
      <c r="C179" s="155"/>
      <c r="D179" s="21"/>
      <c r="E179" s="410" t="s">
        <v>36</v>
      </c>
      <c r="F179" s="411"/>
      <c r="G179" s="410" t="s">
        <v>171</v>
      </c>
      <c r="H179" s="156"/>
      <c r="I179" s="86"/>
      <c r="J179" s="21"/>
      <c r="K179" s="21"/>
      <c r="L179" s="412" t="s">
        <v>48</v>
      </c>
      <c r="M179" s="413">
        <f>ROUND(E180*G180,2)</f>
        <v>42.37</v>
      </c>
    </row>
    <row r="180" spans="2:13" ht="12.75" customHeight="1">
      <c r="B180" s="571" t="s">
        <v>170</v>
      </c>
      <c r="C180" s="572"/>
      <c r="D180" s="573"/>
      <c r="E180" s="36">
        <v>176</v>
      </c>
      <c r="F180" s="36" t="s">
        <v>43</v>
      </c>
      <c r="G180" s="154">
        <f>PLANILHA!F32/SUM(PLANILHA!F31:F33)</f>
        <v>0.24074652855293124</v>
      </c>
      <c r="H180" s="54"/>
      <c r="I180" s="220"/>
      <c r="L180" s="87"/>
      <c r="M180" s="161"/>
    </row>
    <row r="181" spans="2:13" ht="12.75" customHeight="1">
      <c r="E181" s="40"/>
      <c r="F181" s="40"/>
      <c r="G181" s="40"/>
      <c r="J181" s="21"/>
      <c r="L181" s="56"/>
      <c r="M181" s="56"/>
    </row>
    <row r="182" spans="2:13" ht="12.75" customHeight="1">
      <c r="B182" s="31"/>
      <c r="C182" s="31"/>
      <c r="D182" s="221"/>
      <c r="E182" s="32"/>
      <c r="F182" s="54"/>
      <c r="G182" s="159"/>
      <c r="H182" s="159"/>
      <c r="I182" s="54"/>
      <c r="J182" s="157"/>
      <c r="K182" s="32"/>
    </row>
    <row r="183" spans="2:13" ht="12.75" customHeight="1">
      <c r="B183" s="566" t="str">
        <f>PLANILHA!B33</f>
        <v xml:space="preserve">19.005.0028-4     </v>
      </c>
      <c r="C183" s="567"/>
      <c r="D183" s="588" t="str">
        <f>PLANILHA!D33</f>
        <v>RETROESCAVADEIRA, COM PESO OPERACIONAL EM TORNO DE 7T, MOTOR DIESEL EM TORNO DE 75CV, CAPACIDADE APROXIMADA DA CACAMBA DE 0,76M3, PROFUNDIDADE DE ESCAVACAO MAXIMA DE 4,00M, INCLUSIVE OPERADOR</v>
      </c>
      <c r="E183" s="578"/>
      <c r="F183" s="578"/>
      <c r="G183" s="578"/>
      <c r="H183" s="578"/>
      <c r="I183" s="578"/>
      <c r="J183" s="578"/>
      <c r="K183" s="578"/>
    </row>
    <row r="184" spans="2:13" ht="12.75" customHeight="1"/>
    <row r="185" spans="2:13" s="370" customFormat="1" ht="12.75" customHeight="1"/>
    <row r="186" spans="2:13" ht="12.75" customHeight="1">
      <c r="E186" s="222"/>
    </row>
    <row r="187" spans="2:13" ht="12.75" customHeight="1">
      <c r="C187" s="5" t="s">
        <v>169</v>
      </c>
    </row>
    <row r="188" spans="2:13" ht="12.75" customHeight="1">
      <c r="L188" s="21"/>
    </row>
    <row r="189" spans="2:13" ht="12.75" customHeight="1">
      <c r="C189" s="155"/>
      <c r="D189" s="21"/>
      <c r="E189" s="410" t="s">
        <v>36</v>
      </c>
      <c r="F189" s="411"/>
      <c r="G189" s="410" t="s">
        <v>172</v>
      </c>
      <c r="H189" s="156"/>
      <c r="I189" s="86"/>
      <c r="J189" s="21"/>
      <c r="K189" s="21"/>
      <c r="L189" s="412" t="s">
        <v>48</v>
      </c>
      <c r="M189" s="413">
        <f>ROUND(E190*G190,2)</f>
        <v>34.29</v>
      </c>
    </row>
    <row r="190" spans="2:13" ht="12.75" customHeight="1">
      <c r="B190" s="571" t="s">
        <v>170</v>
      </c>
      <c r="C190" s="572"/>
      <c r="D190" s="573"/>
      <c r="E190" s="36">
        <v>176</v>
      </c>
      <c r="F190" s="36" t="s">
        <v>43</v>
      </c>
      <c r="G190" s="154">
        <f>PLANILHA!F33/SUM(PLANILHA!F31:F33)</f>
        <v>0.19484752422199406</v>
      </c>
      <c r="H190" s="54"/>
      <c r="I190" s="157"/>
      <c r="L190" s="87"/>
      <c r="M190" s="161"/>
    </row>
    <row r="191" spans="2:13" ht="12.75" customHeight="1">
      <c r="E191" s="40"/>
      <c r="F191" s="40"/>
      <c r="G191" s="40"/>
      <c r="J191" s="21"/>
      <c r="L191" s="56"/>
      <c r="M191" s="162"/>
    </row>
    <row r="192" spans="2:13" ht="12.75" customHeight="1" thickBot="1">
      <c r="B192" s="31"/>
      <c r="C192" s="31"/>
      <c r="D192" s="158"/>
      <c r="E192" s="32"/>
      <c r="F192" s="54"/>
      <c r="G192" s="223"/>
      <c r="H192" s="159"/>
      <c r="I192" s="463"/>
      <c r="J192" s="157"/>
      <c r="K192" s="32"/>
    </row>
    <row r="193" spans="1:13" ht="12.75" customHeight="1" thickBot="1">
      <c r="A193" s="581">
        <f>PLANILHA!A35</f>
        <v>4</v>
      </c>
      <c r="B193" s="548"/>
      <c r="C193" s="581" t="str">
        <f>PLANILHA!B35</f>
        <v>TRANSBORDO  E TRANSPORTE AO DESTINO DO RSU E DO MATERIAL PROVENIENTE DE REMOÇÃO ( ENTULHOS, MATERIAL, VARRIÇÃO, PODA, ETC...)</v>
      </c>
      <c r="D193" s="547"/>
      <c r="E193" s="547"/>
      <c r="F193" s="547"/>
      <c r="G193" s="547"/>
      <c r="H193" s="547"/>
      <c r="I193" s="547"/>
      <c r="J193" s="547"/>
      <c r="K193" s="547"/>
      <c r="L193" s="547"/>
      <c r="M193" s="548"/>
    </row>
    <row r="194" spans="1:13" ht="12.75" customHeight="1">
      <c r="A194" s="163"/>
      <c r="B194" s="164"/>
      <c r="C194" s="164"/>
      <c r="D194" s="163"/>
      <c r="E194" s="163"/>
      <c r="F194" s="163"/>
      <c r="G194" s="163"/>
      <c r="H194" s="163"/>
      <c r="I194" s="163"/>
      <c r="J194" s="163"/>
      <c r="K194" s="163"/>
    </row>
    <row r="195" spans="1:13" ht="45.75" customHeight="1">
      <c r="B195" s="569" t="str">
        <f>PLANILHA!B36</f>
        <v>TC 05.15.0050 (/) SCO</v>
      </c>
      <c r="C195" s="570"/>
      <c r="D195" s="594" t="str">
        <f>PLANILHA!D36</f>
        <v>RETIRADA DE ENTULHO DE OBRA COM CACAMBA "ROLL-ON/ROLL-OFF",COM CAPACIDADE APROXIMADA DE 35M3,INCLUSIVE CARREGAMENTO,TRANSPORTE E DESCARREGAMENTO.CUSTO POR UNIDADE DE CACAMBA</v>
      </c>
      <c r="E195" s="595"/>
      <c r="F195" s="595"/>
      <c r="G195" s="595"/>
      <c r="H195" s="595"/>
      <c r="I195" s="595"/>
      <c r="J195" s="595"/>
      <c r="K195" s="595"/>
    </row>
    <row r="196" spans="1:13" ht="12.75" customHeight="1">
      <c r="B196" s="192"/>
      <c r="C196" s="192"/>
      <c r="D196" s="193"/>
      <c r="E196" s="193"/>
      <c r="F196" s="193"/>
      <c r="G196" s="193"/>
      <c r="H196" s="193"/>
      <c r="I196" s="193"/>
      <c r="J196" s="193"/>
      <c r="K196" s="40"/>
      <c r="L196" s="40"/>
      <c r="M196" s="53"/>
    </row>
    <row r="197" spans="1:13" ht="12.75" customHeight="1">
      <c r="B197" s="192"/>
      <c r="C197" s="194"/>
      <c r="D197" s="205" t="s">
        <v>201</v>
      </c>
      <c r="E197" s="195"/>
      <c r="F197" s="195"/>
      <c r="G197" s="195"/>
      <c r="H197" s="195"/>
      <c r="I197" s="195"/>
      <c r="J197" s="194"/>
      <c r="K197" s="165"/>
      <c r="L197" s="412" t="s">
        <v>173</v>
      </c>
      <c r="M197" s="412">
        <v>32</v>
      </c>
    </row>
    <row r="198" spans="1:13" ht="12.75" customHeight="1">
      <c r="B198" s="192"/>
      <c r="C198" s="194"/>
      <c r="D198" s="194"/>
      <c r="E198" s="194"/>
      <c r="F198" s="194"/>
      <c r="G198" s="194"/>
      <c r="H198" s="194"/>
      <c r="I198" s="194"/>
      <c r="J198" s="194"/>
      <c r="K198" s="40"/>
    </row>
    <row r="199" spans="1:13" ht="12.75" customHeight="1">
      <c r="B199" s="31"/>
      <c r="C199" s="31"/>
      <c r="D199" s="40"/>
      <c r="E199" s="40"/>
      <c r="F199" s="40"/>
      <c r="G199" s="40"/>
      <c r="H199" s="40"/>
      <c r="I199" s="40"/>
      <c r="J199" s="40"/>
      <c r="K199" s="40"/>
    </row>
    <row r="200" spans="1:13" ht="44.25" customHeight="1">
      <c r="B200" s="569" t="str">
        <f>PLANILHA!B37</f>
        <v xml:space="preserve">04.014.0095-0                                                    </v>
      </c>
      <c r="C200" s="570"/>
      <c r="D200" s="594" t="str">
        <f>PLANILHA!D37</f>
        <v xml:space="preserve">RETIRADA DE ENTULHO DE OBRA COM CACAMBA DE ACO TIPO CONTAINER COM 5M3 DE CAPACIDADE,INCLUSIVE CARREGAMENTO,TRANSPORTE E DESCARREGAMENTO.CUSTO POR UNIDADE DE CACAMBA </v>
      </c>
      <c r="E200" s="595"/>
      <c r="F200" s="595"/>
      <c r="G200" s="595"/>
      <c r="H200" s="595"/>
      <c r="I200" s="595"/>
      <c r="J200" s="595"/>
      <c r="K200" s="595"/>
    </row>
    <row r="201" spans="1:13" ht="12.75" customHeight="1">
      <c r="B201" s="31"/>
      <c r="C201" s="31"/>
      <c r="D201" s="40"/>
      <c r="E201" s="40"/>
      <c r="F201" s="40"/>
      <c r="G201" s="40"/>
      <c r="H201" s="40"/>
      <c r="I201" s="40"/>
      <c r="J201" s="40"/>
      <c r="K201" s="40"/>
    </row>
    <row r="202" spans="1:13" ht="14.25" customHeight="1">
      <c r="B202" s="31"/>
      <c r="C202" s="606" t="s">
        <v>174</v>
      </c>
      <c r="D202" s="607"/>
      <c r="E202" s="607"/>
      <c r="F202" s="607"/>
      <c r="G202" s="607"/>
      <c r="H202" s="607"/>
      <c r="I202" s="607"/>
      <c r="J202" s="608"/>
      <c r="K202" s="32"/>
      <c r="L202" s="40"/>
      <c r="M202" s="145"/>
    </row>
    <row r="203" spans="1:13" ht="9.75" customHeight="1">
      <c r="B203" s="31"/>
      <c r="C203" s="609"/>
      <c r="D203" s="595"/>
      <c r="E203" s="595"/>
      <c r="F203" s="595"/>
      <c r="G203" s="595"/>
      <c r="H203" s="595"/>
      <c r="I203" s="595"/>
      <c r="J203" s="610"/>
      <c r="K203" s="40"/>
      <c r="L203" s="412" t="s">
        <v>173</v>
      </c>
      <c r="M203" s="412">
        <v>20</v>
      </c>
    </row>
    <row r="204" spans="1:13" ht="12.75" customHeight="1">
      <c r="B204" s="31"/>
      <c r="C204" s="611"/>
      <c r="D204" s="612"/>
      <c r="E204" s="612"/>
      <c r="F204" s="612"/>
      <c r="G204" s="612"/>
      <c r="H204" s="612"/>
      <c r="I204" s="612"/>
      <c r="J204" s="613"/>
      <c r="K204" s="32"/>
      <c r="L204" s="56"/>
      <c r="M204" s="56"/>
    </row>
    <row r="205" spans="1:13" ht="12.75" customHeight="1">
      <c r="B205" s="31"/>
      <c r="C205" s="31"/>
      <c r="D205" s="158"/>
      <c r="E205" s="32"/>
      <c r="F205" s="54"/>
      <c r="G205" s="159"/>
      <c r="H205" s="66"/>
      <c r="I205" s="54"/>
      <c r="J205" s="157"/>
      <c r="K205" s="32"/>
    </row>
    <row r="206" spans="1:13" ht="12.75" customHeight="1" thickBot="1"/>
    <row r="207" spans="1:13" ht="12.75" customHeight="1" thickBot="1">
      <c r="A207" s="581">
        <v>5</v>
      </c>
      <c r="B207" s="548"/>
      <c r="C207" s="568" t="str">
        <f>PLANILHA!B39</f>
        <v>VARRIÇÃO, CAPINA, PODA, LIMPEZA E MANUTENÇÃO DE PRAÇAS, JARDINS E MARGENS DE CÓRREGOS</v>
      </c>
      <c r="D207" s="547"/>
      <c r="E207" s="547"/>
      <c r="F207" s="547"/>
      <c r="G207" s="547"/>
      <c r="H207" s="547"/>
      <c r="I207" s="547"/>
      <c r="J207" s="547"/>
      <c r="K207" s="547"/>
      <c r="L207" s="547"/>
      <c r="M207" s="548"/>
    </row>
    <row r="208" spans="1:13" ht="12.75" customHeigh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</row>
    <row r="209" spans="1:16" ht="12.75" customHeight="1">
      <c r="A209" s="145"/>
      <c r="B209" s="582" t="str">
        <f>PLANILHA!B40</f>
        <v xml:space="preserve">20.012.0003-0                                           </v>
      </c>
      <c r="C209" s="583"/>
      <c r="D209" s="587" t="str">
        <f>PLANILHA!D40</f>
        <v xml:space="preserve">CAPINA MANUAL EM SERVICOS RODOVIARIOS                                                                                   </v>
      </c>
      <c r="E209" s="541"/>
      <c r="F209" s="541"/>
      <c r="G209" s="541"/>
      <c r="H209" s="541"/>
      <c r="I209" s="541"/>
      <c r="J209" s="541"/>
      <c r="K209" s="541"/>
      <c r="L209" s="145"/>
      <c r="M209" s="145"/>
    </row>
    <row r="210" spans="1:16" ht="12.75" customHeight="1">
      <c r="A210" s="145"/>
      <c r="B210" s="59"/>
      <c r="C210" s="59"/>
      <c r="D210" s="32"/>
      <c r="E210" s="32"/>
      <c r="F210" s="32"/>
      <c r="G210" s="32"/>
      <c r="H210" s="32"/>
      <c r="I210" s="32"/>
      <c r="J210" s="32"/>
      <c r="K210" s="32"/>
      <c r="L210" s="145"/>
      <c r="M210" s="145"/>
    </row>
    <row r="211" spans="1:16" ht="12.75" customHeight="1">
      <c r="A211" s="145"/>
      <c r="B211" s="59"/>
      <c r="C211" s="155"/>
      <c r="D211" s="21"/>
      <c r="E211" s="410" t="s">
        <v>175</v>
      </c>
      <c r="F211" s="411"/>
      <c r="G211" s="410" t="s">
        <v>176</v>
      </c>
      <c r="H211" s="411"/>
      <c r="I211" s="410" t="s">
        <v>177</v>
      </c>
      <c r="J211" s="32"/>
      <c r="K211" s="32"/>
      <c r="L211" s="145"/>
      <c r="M211" s="145"/>
    </row>
    <row r="212" spans="1:16" ht="12.75" customHeight="1">
      <c r="A212" s="145"/>
      <c r="B212" s="571" t="s">
        <v>178</v>
      </c>
      <c r="C212" s="572"/>
      <c r="D212" s="573"/>
      <c r="E212" s="166">
        <v>26728</v>
      </c>
      <c r="F212" s="36" t="s">
        <v>43</v>
      </c>
      <c r="G212" s="36">
        <v>0.35</v>
      </c>
      <c r="H212" s="36" t="s">
        <v>43</v>
      </c>
      <c r="I212" s="36">
        <v>2</v>
      </c>
      <c r="J212" s="32"/>
      <c r="K212" s="32"/>
      <c r="L212" s="412" t="s">
        <v>179</v>
      </c>
      <c r="M212" s="413">
        <f>ROUND(E212*G212*I212,2)</f>
        <v>18709.599999999999</v>
      </c>
    </row>
    <row r="213" spans="1:16" ht="12.75" customHeight="1">
      <c r="A213" s="145"/>
      <c r="B213" s="59"/>
      <c r="C213" s="59"/>
      <c r="D213" s="32"/>
      <c r="E213" s="32"/>
      <c r="F213" s="32"/>
      <c r="G213" s="32"/>
      <c r="H213" s="32"/>
      <c r="I213" s="32"/>
      <c r="J213" s="32"/>
      <c r="K213" s="32"/>
      <c r="L213" s="145"/>
      <c r="M213" s="145"/>
    </row>
    <row r="214" spans="1:16" ht="14.25" customHeight="1">
      <c r="A214" s="145"/>
      <c r="B214" s="59"/>
      <c r="C214" s="167"/>
      <c r="D214" s="167"/>
      <c r="E214" s="167"/>
      <c r="F214" s="167"/>
      <c r="G214" s="167"/>
      <c r="H214" s="167"/>
      <c r="I214" s="167"/>
      <c r="J214" s="167"/>
      <c r="K214" s="32"/>
      <c r="L214" s="145"/>
      <c r="M214" s="145"/>
    </row>
    <row r="215" spans="1:16" ht="12.75" customHeight="1">
      <c r="A215" s="145"/>
      <c r="B215" s="566" t="str">
        <f>PLANILHA!B41</f>
        <v xml:space="preserve">22.016.0010-0                                                     </v>
      </c>
      <c r="C215" s="567"/>
      <c r="D215" s="577" t="str">
        <f>PLANILHA!D41</f>
        <v xml:space="preserve">ROCADO DE VEGETACAO COM ROCADEIRA COSTAL MOTORIZADA                                                                     </v>
      </c>
      <c r="E215" s="578"/>
      <c r="F215" s="578"/>
      <c r="G215" s="578"/>
      <c r="H215" s="578"/>
      <c r="I215" s="578"/>
      <c r="J215" s="578"/>
      <c r="K215" s="578"/>
      <c r="L215" s="145"/>
      <c r="M215" s="145"/>
    </row>
    <row r="216" spans="1:16" ht="12.75" customHeight="1">
      <c r="A216" s="145"/>
      <c r="B216" s="59"/>
      <c r="C216" s="59"/>
      <c r="D216" s="32"/>
      <c r="E216" s="32"/>
      <c r="F216" s="32"/>
      <c r="G216" s="32"/>
      <c r="H216" s="32"/>
      <c r="I216" s="32"/>
      <c r="J216" s="32"/>
      <c r="K216" s="32"/>
      <c r="L216" s="145"/>
      <c r="M216" s="145"/>
      <c r="N216" s="5"/>
      <c r="O216" s="5"/>
      <c r="P216" s="5"/>
    </row>
    <row r="217" spans="1:16" ht="12.75" customHeight="1">
      <c r="A217" s="145"/>
      <c r="B217" s="571" t="s">
        <v>180</v>
      </c>
      <c r="C217" s="572"/>
      <c r="D217" s="573"/>
      <c r="E217" s="416" t="s">
        <v>181</v>
      </c>
      <c r="F217" s="415"/>
      <c r="G217" s="415"/>
      <c r="H217" s="417"/>
      <c r="I217" s="32"/>
      <c r="J217" s="32"/>
      <c r="K217" s="32"/>
      <c r="L217" s="412" t="s">
        <v>182</v>
      </c>
      <c r="M217" s="413">
        <v>5</v>
      </c>
      <c r="N217" s="5"/>
      <c r="O217" s="5"/>
      <c r="P217" s="5"/>
    </row>
    <row r="218" spans="1:16" ht="12.75" customHeight="1">
      <c r="A218" s="145"/>
      <c r="B218" s="59"/>
      <c r="C218" s="59"/>
      <c r="D218" s="32"/>
      <c r="E218" s="32"/>
      <c r="F218" s="32"/>
      <c r="G218" s="32"/>
      <c r="H218" s="32"/>
      <c r="I218" s="32"/>
      <c r="J218" s="32"/>
      <c r="K218" s="32"/>
      <c r="L218" s="145"/>
      <c r="M218" s="145"/>
      <c r="N218" s="5"/>
      <c r="O218" s="5"/>
      <c r="P218" s="5"/>
    </row>
    <row r="219" spans="1:16" ht="12.75" customHeight="1">
      <c r="A219" s="145"/>
      <c r="B219" s="59"/>
      <c r="C219" s="59"/>
      <c r="D219" s="32"/>
      <c r="E219" s="32"/>
      <c r="F219" s="32"/>
      <c r="G219" s="32"/>
      <c r="H219" s="32"/>
      <c r="I219" s="32"/>
      <c r="J219" s="32"/>
      <c r="K219" s="32"/>
      <c r="L219" s="145"/>
      <c r="M219" s="145"/>
      <c r="N219" s="5"/>
      <c r="O219" s="5"/>
      <c r="P219" s="5"/>
    </row>
    <row r="220" spans="1:16" ht="12.75" customHeight="1">
      <c r="A220" s="145"/>
      <c r="B220" s="566" t="str">
        <f>PLANILHA!B42</f>
        <v xml:space="preserve">09.005.0025-0                                                    </v>
      </c>
      <c r="C220" s="567"/>
      <c r="D220" s="460" t="str">
        <f>PLANILHA!D42</f>
        <v xml:space="preserve">VARREDURA EM SUPERFICIES CIMENTADAS OU ASFALTADAS(104 VEZES POR ANO)                                                    </v>
      </c>
      <c r="E220" s="461"/>
      <c r="F220" s="461"/>
      <c r="G220" s="461"/>
      <c r="H220" s="461"/>
      <c r="I220" s="170"/>
      <c r="J220" s="170"/>
      <c r="K220" s="170"/>
      <c r="L220" s="145"/>
      <c r="M220" s="145"/>
    </row>
    <row r="221" spans="1:16" ht="12.75" customHeight="1">
      <c r="A221" s="145"/>
      <c r="B221" s="59"/>
      <c r="C221" s="59"/>
      <c r="D221" s="32"/>
      <c r="E221" s="32"/>
      <c r="F221" s="32"/>
      <c r="G221" s="32"/>
      <c r="H221" s="32"/>
      <c r="I221" s="32"/>
      <c r="J221" s="32"/>
      <c r="K221" s="32"/>
      <c r="L221" s="145"/>
      <c r="M221" s="145"/>
    </row>
    <row r="222" spans="1:16" ht="12.75" customHeight="1">
      <c r="A222" s="145"/>
      <c r="B222" s="59"/>
      <c r="C222" s="59"/>
      <c r="D222" s="32"/>
      <c r="E222" s="32"/>
      <c r="F222" s="32"/>
      <c r="G222" s="32"/>
      <c r="H222" s="32"/>
      <c r="I222" s="32"/>
      <c r="J222" s="32"/>
      <c r="K222" s="32"/>
      <c r="L222" s="145"/>
      <c r="M222" s="145"/>
    </row>
    <row r="223" spans="1:16" ht="12.75" customHeight="1">
      <c r="A223" s="145"/>
      <c r="B223" s="571" t="s">
        <v>183</v>
      </c>
      <c r="C223" s="572"/>
      <c r="D223" s="573"/>
      <c r="E223" s="171">
        <v>30778</v>
      </c>
      <c r="F223" s="32"/>
      <c r="G223" s="32"/>
      <c r="H223" s="32"/>
      <c r="I223" s="32"/>
      <c r="J223" s="32"/>
      <c r="K223" s="32"/>
      <c r="L223" s="145"/>
      <c r="M223" s="145"/>
    </row>
    <row r="224" spans="1:16" ht="12.75" customHeight="1">
      <c r="A224" s="145"/>
      <c r="B224" s="158"/>
      <c r="C224" s="59"/>
      <c r="D224" s="32"/>
      <c r="E224" s="156"/>
      <c r="F224" s="32"/>
      <c r="G224" s="32"/>
      <c r="H224" s="32"/>
      <c r="I224" s="32"/>
      <c r="J224" s="32"/>
      <c r="K224" s="32"/>
      <c r="L224" s="145"/>
      <c r="M224" s="145"/>
    </row>
    <row r="225" spans="1:13" ht="12.75" customHeight="1">
      <c r="A225" s="145"/>
      <c r="B225" s="571" t="s">
        <v>184</v>
      </c>
      <c r="C225" s="572"/>
      <c r="D225" s="573"/>
      <c r="E225" s="452">
        <v>0.5</v>
      </c>
      <c r="F225" s="32"/>
      <c r="G225" s="32"/>
      <c r="I225" s="32"/>
      <c r="J225" s="32"/>
      <c r="K225" s="32"/>
      <c r="L225" s="145"/>
      <c r="M225" s="145"/>
    </row>
    <row r="226" spans="1:13" ht="12.75" customHeight="1">
      <c r="A226" s="145"/>
      <c r="B226" s="158"/>
      <c r="C226" s="59"/>
      <c r="D226" s="32"/>
      <c r="E226" s="156"/>
      <c r="F226" s="172"/>
      <c r="G226" s="32"/>
      <c r="H226" s="32"/>
      <c r="I226" s="32"/>
      <c r="J226" s="32"/>
      <c r="K226" s="32"/>
      <c r="L226" s="145"/>
      <c r="M226" s="145"/>
    </row>
    <row r="227" spans="1:13" ht="12.75" customHeight="1">
      <c r="A227" s="145"/>
      <c r="B227" s="571" t="s">
        <v>185</v>
      </c>
      <c r="C227" s="572"/>
      <c r="D227" s="573"/>
      <c r="E227" s="173">
        <v>2</v>
      </c>
      <c r="F227" s="172"/>
      <c r="G227" s="32"/>
      <c r="H227" s="32"/>
      <c r="I227" s="32"/>
      <c r="J227" s="32"/>
      <c r="K227" s="32"/>
      <c r="L227" s="145"/>
      <c r="M227" s="145"/>
    </row>
    <row r="228" spans="1:13" ht="12.75" customHeight="1">
      <c r="A228" s="145"/>
      <c r="B228" s="158"/>
      <c r="C228" s="174"/>
      <c r="D228" s="32"/>
      <c r="E228" s="32"/>
      <c r="F228" s="32"/>
      <c r="G228" s="32"/>
      <c r="H228" s="32"/>
      <c r="I228" s="32"/>
      <c r="J228" s="32"/>
      <c r="K228" s="32"/>
      <c r="L228" s="145"/>
      <c r="M228" s="145"/>
    </row>
    <row r="229" spans="1:13" s="370" customFormat="1" ht="12.75" customHeight="1">
      <c r="A229" s="145"/>
      <c r="B229" s="158"/>
      <c r="C229" s="174"/>
      <c r="D229" s="32"/>
      <c r="E229" s="32"/>
      <c r="F229" s="32"/>
      <c r="G229" s="32"/>
      <c r="H229" s="32"/>
      <c r="I229" s="32"/>
      <c r="J229" s="32"/>
      <c r="K229" s="32"/>
      <c r="L229" s="145"/>
      <c r="M229" s="145"/>
    </row>
    <row r="230" spans="1:13" ht="12.75" customHeight="1">
      <c r="A230" s="145"/>
      <c r="B230" s="174"/>
      <c r="C230" s="174"/>
      <c r="D230" s="32"/>
      <c r="E230" s="32"/>
      <c r="F230" s="32"/>
      <c r="G230" s="32"/>
      <c r="H230" s="32"/>
      <c r="I230" s="32"/>
      <c r="J230" s="32"/>
      <c r="K230" s="32"/>
      <c r="L230" s="145"/>
      <c r="M230" s="145"/>
    </row>
    <row r="231" spans="1:13" ht="12.75" customHeight="1">
      <c r="A231" s="145"/>
      <c r="B231" s="174"/>
      <c r="C231" s="155"/>
      <c r="D231" s="21"/>
      <c r="E231" s="410" t="s">
        <v>175</v>
      </c>
      <c r="F231" s="411"/>
      <c r="G231" s="410" t="s">
        <v>176</v>
      </c>
      <c r="H231" s="411"/>
      <c r="I231" s="410" t="s">
        <v>177</v>
      </c>
      <c r="J231" s="411"/>
      <c r="K231" s="410" t="s">
        <v>186</v>
      </c>
      <c r="L231" s="145"/>
      <c r="M231" s="145"/>
    </row>
    <row r="232" spans="1:13" ht="12.75" customHeight="1">
      <c r="A232" s="145"/>
      <c r="B232" s="571" t="s">
        <v>187</v>
      </c>
      <c r="C232" s="572"/>
      <c r="D232" s="573"/>
      <c r="E232" s="166">
        <f>E223</f>
        <v>30778</v>
      </c>
      <c r="F232" s="36" t="s">
        <v>43</v>
      </c>
      <c r="G232" s="166">
        <f>E225</f>
        <v>0.5</v>
      </c>
      <c r="H232" s="36" t="s">
        <v>43</v>
      </c>
      <c r="I232" s="36">
        <f>E227</f>
        <v>2</v>
      </c>
      <c r="J232" s="36" t="s">
        <v>43</v>
      </c>
      <c r="K232" s="166">
        <f>E232*G232*I232</f>
        <v>30778</v>
      </c>
      <c r="L232" s="145"/>
      <c r="M232" s="145"/>
    </row>
    <row r="233" spans="1:13" ht="12.75" customHeight="1">
      <c r="A233" s="145"/>
      <c r="B233" s="174"/>
      <c r="C233" s="174"/>
      <c r="D233" s="32"/>
      <c r="E233" s="32"/>
      <c r="F233" s="32"/>
      <c r="G233" s="32"/>
      <c r="H233" s="32"/>
      <c r="I233" s="32"/>
      <c r="J233" s="32"/>
      <c r="K233" s="32"/>
      <c r="L233" s="145"/>
      <c r="M233" s="145"/>
    </row>
    <row r="234" spans="1:13" ht="12.75" customHeight="1">
      <c r="A234" s="145"/>
      <c r="B234" s="174"/>
      <c r="C234" s="174"/>
      <c r="D234" s="418"/>
      <c r="E234" s="32"/>
      <c r="F234" s="32"/>
      <c r="G234" s="32"/>
      <c r="H234" s="32"/>
      <c r="I234" s="32"/>
      <c r="J234" s="32"/>
      <c r="K234" s="32"/>
      <c r="L234" s="145"/>
      <c r="M234" s="145"/>
    </row>
    <row r="235" spans="1:13" ht="12.75" customHeight="1">
      <c r="A235" s="145"/>
      <c r="B235" s="174"/>
      <c r="C235" s="155"/>
      <c r="D235" s="419"/>
      <c r="E235" s="410" t="s">
        <v>188</v>
      </c>
      <c r="F235" s="411"/>
      <c r="G235" s="410" t="s">
        <v>189</v>
      </c>
      <c r="H235" s="411"/>
      <c r="I235" s="410"/>
      <c r="J235" s="175"/>
      <c r="K235" s="176"/>
      <c r="L235" s="145"/>
      <c r="M235" s="145"/>
    </row>
    <row r="236" spans="1:13" ht="12.75" customHeight="1">
      <c r="A236" s="145"/>
      <c r="B236" s="571" t="s">
        <v>187</v>
      </c>
      <c r="C236" s="572"/>
      <c r="D236" s="573"/>
      <c r="E236" s="166">
        <f>K232</f>
        <v>30778</v>
      </c>
      <c r="F236" s="36" t="s">
        <v>43</v>
      </c>
      <c r="G236" s="166">
        <v>26</v>
      </c>
      <c r="H236" s="36" t="s">
        <v>84</v>
      </c>
      <c r="I236" s="166">
        <f>E236*G236</f>
        <v>800228</v>
      </c>
      <c r="J236" s="177"/>
      <c r="K236" s="177"/>
      <c r="L236" s="145"/>
      <c r="M236" s="145"/>
    </row>
    <row r="237" spans="1:13" ht="12.75" customHeight="1">
      <c r="A237" s="145"/>
      <c r="B237" s="174"/>
      <c r="C237" s="174"/>
      <c r="D237" s="32"/>
      <c r="E237" s="32"/>
      <c r="F237" s="32"/>
      <c r="G237" s="32"/>
      <c r="H237" s="32"/>
      <c r="I237" s="32"/>
      <c r="J237" s="178"/>
      <c r="K237" s="178"/>
      <c r="L237" s="145"/>
      <c r="M237" s="145"/>
    </row>
    <row r="238" spans="1:13" ht="12.75" customHeight="1">
      <c r="A238" s="14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  <row r="239" spans="1:13" ht="12.75" customHeight="1">
      <c r="A239" s="145"/>
      <c r="B239" s="31"/>
      <c r="C239" s="155"/>
      <c r="D239" s="21"/>
      <c r="E239" s="410" t="s">
        <v>188</v>
      </c>
      <c r="F239" s="411"/>
      <c r="G239" s="410" t="s">
        <v>190</v>
      </c>
      <c r="H239" s="411"/>
      <c r="I239" s="410" t="s">
        <v>191</v>
      </c>
      <c r="J239" s="410"/>
      <c r="K239" s="410"/>
      <c r="L239" s="31"/>
      <c r="M239" s="31"/>
    </row>
    <row r="240" spans="1:13" ht="13.5" customHeight="1">
      <c r="A240" s="145"/>
      <c r="B240" s="31"/>
      <c r="C240" s="414" t="s">
        <v>191</v>
      </c>
      <c r="E240" s="454">
        <f>I236</f>
        <v>800228</v>
      </c>
      <c r="F240" s="36" t="s">
        <v>43</v>
      </c>
      <c r="G240" s="179">
        <v>3</v>
      </c>
      <c r="H240" s="36" t="s">
        <v>84</v>
      </c>
      <c r="I240" s="166">
        <f>E240*G240</f>
        <v>2400684</v>
      </c>
      <c r="J240" s="180" t="s">
        <v>192</v>
      </c>
      <c r="K240" s="180">
        <v>10000</v>
      </c>
      <c r="L240" s="412" t="s">
        <v>182</v>
      </c>
      <c r="M240" s="413">
        <f>I240/K240</f>
        <v>240.0684</v>
      </c>
    </row>
    <row r="241" spans="1:13" ht="22.9" customHeight="1">
      <c r="A241" s="145"/>
      <c r="B241" s="174"/>
      <c r="C241" s="174"/>
      <c r="D241" s="32"/>
      <c r="E241" s="32"/>
      <c r="F241" s="32"/>
      <c r="G241" s="32"/>
      <c r="H241" s="32"/>
      <c r="I241" s="32"/>
      <c r="J241" s="32"/>
      <c r="K241" s="32"/>
      <c r="L241" s="145"/>
      <c r="M241" s="145"/>
    </row>
    <row r="242" spans="1:13" s="370" customFormat="1" ht="22.9" customHeight="1">
      <c r="A242" s="145"/>
      <c r="B242" s="174"/>
      <c r="C242" s="174"/>
      <c r="D242" s="32"/>
      <c r="E242" s="32"/>
      <c r="F242" s="32"/>
      <c r="G242" s="32"/>
      <c r="H242" s="32"/>
      <c r="I242" s="32"/>
      <c r="J242" s="32"/>
      <c r="K242" s="32"/>
      <c r="L242" s="145"/>
      <c r="M242" s="145"/>
    </row>
    <row r="243" spans="1:13" s="370" customFormat="1" ht="12.75" customHeight="1">
      <c r="A243" s="145"/>
      <c r="B243" s="174"/>
      <c r="C243" s="174"/>
      <c r="D243" s="32"/>
      <c r="E243" s="32"/>
      <c r="F243" s="32"/>
      <c r="G243" s="32"/>
      <c r="H243" s="32"/>
      <c r="I243" s="32"/>
      <c r="J243" s="32"/>
      <c r="K243" s="32"/>
      <c r="L243" s="145"/>
      <c r="M243" s="145"/>
    </row>
    <row r="244" spans="1:13" ht="12.75" customHeight="1">
      <c r="A244" s="145"/>
      <c r="B244" s="174"/>
      <c r="C244" s="174"/>
      <c r="D244" s="32"/>
      <c r="E244" s="32"/>
      <c r="F244" s="32"/>
      <c r="G244" s="32"/>
      <c r="H244" s="32"/>
      <c r="I244" s="32"/>
      <c r="J244" s="32"/>
      <c r="K244" s="32"/>
      <c r="L244" s="181"/>
      <c r="M244" s="145"/>
    </row>
    <row r="245" spans="1:13" ht="14.25" customHeight="1">
      <c r="A245" s="145"/>
      <c r="B245" s="585" t="str">
        <f>PLANILHA!B43</f>
        <v xml:space="preserve">20.105.0005-0                                                       </v>
      </c>
      <c r="C245" s="586"/>
      <c r="D245" s="579" t="str">
        <f>PLANILHA!D43</f>
        <v xml:space="preserve">PINTURA DE MEIO-FIO COM CAL,COM UMA DEMAO                                                                               </v>
      </c>
      <c r="E245" s="580"/>
      <c r="F245" s="580"/>
      <c r="G245" s="580"/>
      <c r="H245" s="580"/>
      <c r="I245" s="580"/>
      <c r="J245" s="580"/>
      <c r="K245" s="580"/>
      <c r="L245" s="507"/>
      <c r="M245" s="507"/>
    </row>
    <row r="246" spans="1:13" ht="12.75" customHeight="1">
      <c r="A246" s="145"/>
      <c r="B246" s="174"/>
      <c r="C246" s="174"/>
      <c r="D246" s="32"/>
      <c r="E246" s="32"/>
      <c r="F246" s="32"/>
      <c r="G246" s="32"/>
      <c r="H246" s="32"/>
      <c r="I246" s="32"/>
      <c r="J246" s="32"/>
      <c r="K246" s="32"/>
      <c r="L246" s="145"/>
      <c r="M246" s="145"/>
    </row>
    <row r="247" spans="1:13" ht="12.75" customHeight="1">
      <c r="A247" s="145"/>
      <c r="B247" s="174"/>
      <c r="C247" s="155"/>
      <c r="D247" s="21"/>
      <c r="E247" s="410" t="s">
        <v>175</v>
      </c>
      <c r="F247" s="411"/>
      <c r="G247" s="410" t="s">
        <v>193</v>
      </c>
      <c r="H247" s="411"/>
      <c r="I247" s="410" t="s">
        <v>125</v>
      </c>
      <c r="J247" s="32"/>
      <c r="K247" s="32"/>
      <c r="L247" s="145"/>
      <c r="M247" s="145"/>
    </row>
    <row r="248" spans="1:13" ht="12.75" customHeight="1">
      <c r="A248" s="145"/>
      <c r="B248" s="571" t="s">
        <v>194</v>
      </c>
      <c r="C248" s="572"/>
      <c r="D248" s="573"/>
      <c r="E248" s="166">
        <v>30778</v>
      </c>
      <c r="F248" s="36" t="s">
        <v>43</v>
      </c>
      <c r="G248" s="36">
        <v>2</v>
      </c>
      <c r="H248" s="36" t="s">
        <v>192</v>
      </c>
      <c r="I248" s="36">
        <v>4</v>
      </c>
      <c r="J248" s="32"/>
      <c r="K248" s="32"/>
      <c r="L248" s="412" t="s">
        <v>195</v>
      </c>
      <c r="M248" s="413">
        <f>ROUND(E248*G248/I248,2)</f>
        <v>15389</v>
      </c>
    </row>
    <row r="249" spans="1:13" ht="12.75" customHeight="1">
      <c r="A249" s="145"/>
      <c r="B249" s="174"/>
      <c r="C249" s="174"/>
      <c r="D249" s="32"/>
      <c r="E249" s="32"/>
      <c r="F249" s="32"/>
      <c r="G249" s="32"/>
      <c r="H249" s="32"/>
      <c r="I249" s="32"/>
      <c r="J249" s="32"/>
      <c r="K249" s="32"/>
      <c r="L249" s="145"/>
      <c r="M249" s="145"/>
    </row>
    <row r="250" spans="1:13" ht="12.75" customHeight="1">
      <c r="A250" s="145"/>
      <c r="B250" s="574" t="s">
        <v>196</v>
      </c>
      <c r="C250" s="575"/>
      <c r="D250" s="576"/>
      <c r="E250" s="32"/>
      <c r="F250" s="32"/>
      <c r="G250" s="32"/>
      <c r="H250" s="32"/>
      <c r="I250" s="32"/>
      <c r="J250" s="32"/>
      <c r="K250" s="32"/>
      <c r="L250" s="182"/>
      <c r="M250" s="145"/>
    </row>
    <row r="251" spans="1:13" ht="12.75" customHeight="1">
      <c r="A251" s="145"/>
      <c r="B251" s="464"/>
      <c r="C251" s="464"/>
      <c r="D251" s="222"/>
      <c r="E251" s="465"/>
      <c r="F251" s="466"/>
      <c r="G251" s="465"/>
      <c r="H251" s="465"/>
      <c r="I251" s="183"/>
      <c r="J251" s="184"/>
      <c r="K251" s="21"/>
      <c r="L251" s="145"/>
      <c r="M251" s="145"/>
    </row>
    <row r="252" spans="1:13" ht="12.75" customHeight="1">
      <c r="A252" s="145"/>
      <c r="B252" s="566" t="str">
        <f>PLANILHA!B44</f>
        <v xml:space="preserve">09.005.0115-0                                                     </v>
      </c>
      <c r="C252" s="567"/>
      <c r="D252" s="460" t="str">
        <f>PLANILHA!D44</f>
        <v xml:space="preserve">PODA DE ARVORES,LIMPEZA DE GALHOS SECOS E RETIRADA DE PARASITAS                                                         </v>
      </c>
      <c r="E252" s="461"/>
      <c r="F252" s="461"/>
      <c r="G252" s="461"/>
      <c r="H252" s="461"/>
      <c r="I252" s="170"/>
      <c r="J252" s="170"/>
      <c r="K252" s="170"/>
      <c r="L252" s="145"/>
      <c r="M252" s="145"/>
    </row>
    <row r="253" spans="1:13" ht="12.75" customHeight="1">
      <c r="A253" s="145"/>
      <c r="B253" s="174"/>
      <c r="C253" s="174"/>
      <c r="D253" s="32"/>
      <c r="E253" s="32"/>
      <c r="F253" s="32"/>
      <c r="G253" s="32"/>
      <c r="H253" s="32"/>
      <c r="I253" s="32"/>
      <c r="J253" s="32"/>
      <c r="K253" s="32"/>
      <c r="L253" s="412" t="s">
        <v>173</v>
      </c>
      <c r="M253" s="412">
        <v>50</v>
      </c>
    </row>
    <row r="254" spans="1:13" ht="12.75" customHeight="1">
      <c r="A254" s="145"/>
      <c r="B254" s="174"/>
      <c r="C254" s="174"/>
      <c r="D254" s="32"/>
      <c r="E254" s="206" t="s">
        <v>197</v>
      </c>
      <c r="F254" s="168"/>
      <c r="G254" s="168"/>
      <c r="H254" s="169"/>
      <c r="J254" s="32"/>
      <c r="K254" s="32"/>
      <c r="L254" s="145"/>
      <c r="M254" s="145"/>
    </row>
    <row r="255" spans="1:13" ht="12.75" customHeight="1">
      <c r="A255" s="145"/>
      <c r="B255" s="174"/>
      <c r="C255" s="174"/>
      <c r="D255" s="32"/>
      <c r="E255" s="32"/>
      <c r="F255" s="32"/>
      <c r="G255" s="32"/>
      <c r="H255" s="32"/>
      <c r="I255" s="32"/>
      <c r="J255" s="32"/>
      <c r="K255" s="32"/>
      <c r="L255" s="145"/>
      <c r="M255" s="145"/>
    </row>
    <row r="256" spans="1:13" ht="12.75" customHeight="1">
      <c r="A256" s="145"/>
      <c r="B256" s="145"/>
      <c r="C256" s="145"/>
      <c r="D256" s="145"/>
      <c r="E256" s="87"/>
      <c r="F256" s="87"/>
      <c r="G256" s="87"/>
      <c r="H256" s="145"/>
      <c r="L256" s="145"/>
      <c r="M256" s="145"/>
    </row>
    <row r="257" spans="1:13" ht="12.75" customHeight="1">
      <c r="A257" s="145"/>
      <c r="B257" s="145"/>
      <c r="C257" s="145"/>
      <c r="D257" s="605"/>
      <c r="E257" s="541"/>
      <c r="F257" s="541"/>
      <c r="G257" s="87"/>
      <c r="H257" s="145"/>
      <c r="I257" s="145"/>
      <c r="J257" s="145"/>
      <c r="K257" s="145"/>
      <c r="L257" s="145"/>
      <c r="M257" s="145"/>
    </row>
    <row r="258" spans="1:13" ht="12.75" customHeight="1">
      <c r="A258" s="145"/>
      <c r="B258" s="145"/>
      <c r="C258" s="145"/>
      <c r="D258" s="145"/>
      <c r="E258" s="145"/>
      <c r="F258" s="145"/>
      <c r="G258" s="196"/>
      <c r="H258" s="196"/>
      <c r="I258" s="145"/>
      <c r="J258" s="145"/>
      <c r="K258" s="145"/>
      <c r="L258" s="145"/>
      <c r="M258" s="145"/>
    </row>
    <row r="259" spans="1:13" ht="12.75" customHeight="1">
      <c r="A259" s="145"/>
      <c r="B259" s="145"/>
      <c r="C259" s="145"/>
      <c r="D259" s="145"/>
      <c r="E259" s="145"/>
      <c r="F259" s="201"/>
      <c r="G259" s="201"/>
      <c r="H259" s="201"/>
      <c r="I259" s="145"/>
      <c r="J259" s="145"/>
      <c r="K259" s="145"/>
      <c r="L259" s="145"/>
      <c r="M259" s="145"/>
    </row>
    <row r="260" spans="1:13" ht="12.75" customHeight="1">
      <c r="A260" s="145"/>
      <c r="B260" s="145"/>
      <c r="C260" s="145"/>
      <c r="D260" s="145"/>
      <c r="E260" s="145"/>
      <c r="F260" s="145"/>
      <c r="G260" s="190"/>
      <c r="H260" s="87"/>
      <c r="I260" s="145"/>
      <c r="J260" s="565" t="s">
        <v>363</v>
      </c>
      <c r="K260" s="541"/>
      <c r="L260" s="541"/>
      <c r="M260" s="145"/>
    </row>
    <row r="261" spans="1:13" ht="12.75" customHeight="1">
      <c r="A261" s="145"/>
      <c r="B261" s="145"/>
      <c r="E261" s="145"/>
      <c r="F261" s="145"/>
      <c r="G261" s="190"/>
      <c r="H261" s="145"/>
      <c r="I261" s="145"/>
      <c r="J261" s="145"/>
      <c r="K261" s="145"/>
      <c r="L261" s="145"/>
      <c r="M261" s="145"/>
    </row>
    <row r="262" spans="1:13" ht="12.75" customHeight="1">
      <c r="A262" s="145"/>
      <c r="B262" s="145"/>
      <c r="E262" s="145"/>
      <c r="F262" s="145"/>
      <c r="G262" s="190"/>
      <c r="H262" s="189"/>
      <c r="I262" s="145"/>
      <c r="J262" s="145"/>
      <c r="K262" s="145"/>
      <c r="L262" s="145"/>
      <c r="M262" s="145"/>
    </row>
    <row r="263" spans="1:13" ht="12.75" customHeight="1">
      <c r="A263" s="145"/>
      <c r="B263" s="145"/>
      <c r="G263" s="145"/>
      <c r="H263" s="145"/>
      <c r="I263" s="145"/>
      <c r="J263" s="145"/>
      <c r="K263" s="145"/>
      <c r="L263" s="145"/>
      <c r="M263" s="145"/>
    </row>
    <row r="264" spans="1:13" ht="12.75" customHeight="1">
      <c r="A264" s="145"/>
      <c r="B264" s="145"/>
      <c r="G264" s="145"/>
      <c r="H264" s="145"/>
      <c r="I264" s="145"/>
      <c r="J264" s="145"/>
      <c r="K264" s="145"/>
      <c r="L264" s="145"/>
      <c r="M264" s="145"/>
    </row>
    <row r="265" spans="1:13" ht="12.75" customHeight="1">
      <c r="A265" s="145"/>
      <c r="B265" s="145"/>
      <c r="G265" s="145"/>
      <c r="H265" s="145"/>
      <c r="I265" s="145"/>
      <c r="J265" s="145"/>
      <c r="K265" s="145"/>
      <c r="L265" s="145"/>
      <c r="M265" s="145"/>
    </row>
    <row r="266" spans="1:13" ht="12.75" customHeigh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</row>
    <row r="267" spans="1:13" ht="12.75" customHeigh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</row>
    <row r="268" spans="1:13" ht="12.75" customHeigh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</row>
    <row r="269" spans="1:13" ht="12.75" customHeigh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</row>
    <row r="270" spans="1:13" ht="12.75" customHeigh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</row>
    <row r="271" spans="1:13" ht="12.75" customHeigh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</row>
    <row r="272" spans="1:13" ht="12.75" customHeigh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</row>
    <row r="273" spans="1:13" ht="12.75" customHeight="1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</row>
    <row r="274" spans="1:13" ht="12.75" customHeight="1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</row>
    <row r="275" spans="1:13" ht="12.75" customHeight="1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</row>
    <row r="276" spans="1:13" ht="12.75" customHeight="1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</row>
    <row r="277" spans="1:13" ht="12.75" customHeight="1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</row>
    <row r="278" spans="1:13" ht="12.75" customHeight="1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</row>
    <row r="279" spans="1:13" ht="12.75" customHeight="1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</row>
    <row r="280" spans="1:13" ht="12.75" customHeight="1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</row>
    <row r="281" spans="1:13" ht="12.75" customHeight="1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</row>
    <row r="282" spans="1:13" ht="12.75" customHeight="1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</row>
    <row r="283" spans="1:13" ht="12.75" customHeight="1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</row>
    <row r="284" spans="1:13" ht="12.75" customHeight="1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</row>
    <row r="285" spans="1:13" ht="12.75" customHeight="1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</row>
    <row r="286" spans="1:13" ht="12.75" customHeight="1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</row>
    <row r="287" spans="1:13" ht="12.75" customHeight="1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</row>
    <row r="288" spans="1:13" ht="12.75" customHeight="1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</row>
    <row r="289" spans="1:13" ht="12.75" customHeight="1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</row>
    <row r="290" spans="1:13" ht="12.75" customHeight="1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</row>
    <row r="291" spans="1:13" ht="12.75" customHeight="1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</row>
    <row r="292" spans="1:13" ht="12.75" customHeight="1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</row>
    <row r="293" spans="1:13" ht="12.75" customHeight="1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</row>
    <row r="294" spans="1:13" ht="12.75" customHeight="1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</row>
    <row r="295" spans="1:13" ht="12.75" customHeight="1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</row>
    <row r="296" spans="1:13" ht="12.75" customHeight="1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</row>
    <row r="297" spans="1:13" ht="12.75" customHeight="1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</row>
    <row r="298" spans="1:13" ht="12.75" customHeight="1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</row>
    <row r="299" spans="1:13" ht="12.75" customHeight="1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</row>
    <row r="300" spans="1:13" ht="12.75" customHeight="1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</row>
    <row r="301" spans="1:13" ht="12.75" customHeight="1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</row>
    <row r="302" spans="1:13" ht="12.75" customHeight="1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</row>
    <row r="303" spans="1:13" ht="12.75" customHeight="1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</row>
    <row r="304" spans="1:13" ht="12.75" customHeight="1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</row>
    <row r="305" spans="1:13" ht="12.75" customHeight="1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</row>
    <row r="306" spans="1:13" ht="12.75" customHeight="1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</row>
    <row r="307" spans="1:13" ht="12.75" customHeight="1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</row>
    <row r="308" spans="1:13" ht="12.75" customHeight="1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</row>
    <row r="309" spans="1:13" ht="12.75" customHeight="1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</row>
    <row r="310" spans="1:13" ht="12.75" customHeight="1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</row>
    <row r="311" spans="1:13" ht="12.75" customHeight="1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</row>
    <row r="312" spans="1:13" ht="12.75" customHeight="1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</row>
    <row r="313" spans="1:13" ht="12.75" customHeight="1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</row>
    <row r="314" spans="1:13" ht="12.75" customHeight="1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</row>
    <row r="315" spans="1:13" ht="12.75" customHeight="1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</row>
    <row r="316" spans="1:13" ht="12.75" customHeight="1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</row>
    <row r="317" spans="1:13" ht="12.75" customHeight="1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</row>
    <row r="318" spans="1:13" ht="12.75" customHeight="1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</row>
    <row r="319" spans="1:13" ht="12.75" customHeight="1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</row>
    <row r="320" spans="1:13" ht="12.75" customHeight="1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</row>
    <row r="321" spans="1:13" ht="12.75" customHeight="1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</row>
    <row r="322" spans="1:13" ht="12.75" customHeight="1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</row>
    <row r="323" spans="1:13" ht="12.75" customHeight="1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</row>
    <row r="324" spans="1:13" ht="12.75" customHeight="1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</row>
    <row r="325" spans="1:13" ht="12.75" customHeight="1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</row>
    <row r="326" spans="1:13" ht="12.75" customHeight="1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</row>
    <row r="327" spans="1:13" ht="12.75" customHeight="1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</row>
    <row r="328" spans="1:13" ht="12.75" customHeight="1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</row>
    <row r="329" spans="1:13" ht="12.75" customHeight="1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</row>
    <row r="330" spans="1:13" ht="12.75" customHeight="1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</row>
    <row r="331" spans="1:13" ht="12.75" customHeight="1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</row>
    <row r="332" spans="1:13" ht="12.75" customHeight="1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</row>
    <row r="333" spans="1:13" ht="12.75" customHeight="1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</row>
    <row r="334" spans="1:13" ht="12.75" customHeight="1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</row>
    <row r="335" spans="1:13" ht="12.75" customHeight="1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</row>
    <row r="336" spans="1:13" ht="12.75" customHeight="1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</row>
    <row r="337" spans="1:13" ht="12.75" customHeight="1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</row>
    <row r="338" spans="1:13" ht="12.75" customHeight="1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</row>
    <row r="339" spans="1:13" ht="12.75" customHeight="1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</row>
    <row r="340" spans="1:13" ht="12.75" customHeight="1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</row>
    <row r="341" spans="1:13" ht="12.75" customHeight="1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</row>
    <row r="342" spans="1:13" ht="12.75" customHeight="1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</row>
    <row r="343" spans="1:13" ht="12.75" customHeight="1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</row>
    <row r="344" spans="1:13" ht="12.75" customHeight="1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</row>
    <row r="345" spans="1:13" ht="12.75" customHeight="1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</row>
    <row r="346" spans="1:13" ht="12.75" customHeight="1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</row>
    <row r="347" spans="1:13" ht="12.75" customHeight="1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</row>
    <row r="348" spans="1:13" ht="12.75" customHeight="1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</row>
    <row r="349" spans="1:13" ht="12.75" customHeight="1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</row>
    <row r="350" spans="1:13" ht="12.75" customHeight="1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</row>
    <row r="351" spans="1:13" ht="12.75" customHeight="1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</row>
    <row r="352" spans="1:13" ht="12.75" customHeight="1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</row>
    <row r="353" spans="1:13" ht="12.75" customHeight="1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</row>
    <row r="354" spans="1:13" ht="12.75" customHeight="1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</row>
    <row r="355" spans="1:13" ht="12.75" customHeight="1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</row>
    <row r="356" spans="1:13" ht="12.75" customHeight="1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</row>
    <row r="357" spans="1:13" ht="12.75" customHeight="1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</row>
    <row r="358" spans="1:13" ht="12.75" customHeight="1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</row>
    <row r="359" spans="1:13" ht="12.75" customHeight="1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</row>
    <row r="360" spans="1:13" ht="12.75" customHeight="1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</row>
    <row r="361" spans="1:13" ht="12.75" customHeight="1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</row>
    <row r="362" spans="1:13" ht="12.75" customHeight="1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</row>
    <row r="363" spans="1:13" ht="12.75" customHeight="1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</row>
    <row r="364" spans="1:13" ht="12.75" customHeight="1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</row>
    <row r="365" spans="1:13" ht="12.75" customHeight="1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</row>
    <row r="366" spans="1:13" ht="12.75" customHeight="1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</row>
    <row r="367" spans="1:13" ht="12.75" customHeight="1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</row>
    <row r="368" spans="1:13" ht="12.75" customHeight="1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</row>
    <row r="369" spans="1:13" ht="12.75" customHeight="1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</row>
    <row r="370" spans="1:13" ht="12.75" customHeight="1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</row>
    <row r="371" spans="1:13" ht="12.75" customHeight="1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</row>
    <row r="372" spans="1:13" ht="12.75" customHeight="1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</row>
    <row r="373" spans="1:13" ht="12.75" customHeight="1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</row>
    <row r="374" spans="1:13" ht="12.75" customHeight="1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</row>
    <row r="375" spans="1:13" ht="12.75" customHeight="1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</row>
    <row r="376" spans="1:13" ht="12.75" customHeight="1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</row>
    <row r="377" spans="1:13" ht="12.75" customHeight="1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</row>
    <row r="378" spans="1:13" ht="12.75" customHeight="1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</row>
    <row r="379" spans="1:13" ht="12.75" customHeight="1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</row>
    <row r="380" spans="1:13" ht="12.75" customHeight="1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</row>
    <row r="381" spans="1:13" ht="12.75" customHeight="1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</row>
    <row r="382" spans="1:13" ht="12.75" customHeight="1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</row>
    <row r="383" spans="1:13" ht="12.75" customHeight="1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</row>
    <row r="384" spans="1:13" ht="12.75" customHeight="1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</row>
    <row r="385" spans="1:13" ht="12.75" customHeight="1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</row>
    <row r="386" spans="1:13" ht="12.75" customHeight="1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</row>
    <row r="387" spans="1:13" ht="12.75" customHeight="1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</row>
    <row r="388" spans="1:13" ht="12.75" customHeight="1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</row>
    <row r="389" spans="1:13" ht="12.75" customHeight="1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</row>
    <row r="390" spans="1:13" ht="12.75" customHeight="1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</row>
    <row r="391" spans="1:13" ht="12.75" customHeight="1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</row>
    <row r="392" spans="1:13" ht="12.75" customHeight="1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</row>
    <row r="393" spans="1:13" ht="12.75" customHeight="1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</row>
    <row r="394" spans="1:13" ht="12.75" customHeight="1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</row>
    <row r="395" spans="1:13" ht="12.75" customHeight="1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</row>
    <row r="396" spans="1:13" ht="12.75" customHeight="1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</row>
    <row r="397" spans="1:13" ht="12.75" customHeight="1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</row>
    <row r="398" spans="1:13" ht="12.75" customHeight="1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</row>
    <row r="399" spans="1:13" ht="12.75" customHeight="1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</row>
    <row r="400" spans="1:13" ht="12.75" customHeight="1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</row>
    <row r="401" spans="1:13" ht="12.75" customHeight="1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</row>
    <row r="402" spans="1:13" ht="12.75" customHeight="1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</row>
    <row r="403" spans="1:13" ht="12.75" customHeight="1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</row>
    <row r="404" spans="1:13" ht="12.75" customHeight="1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</row>
    <row r="405" spans="1:13" ht="12.75" customHeight="1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</row>
    <row r="406" spans="1:13" ht="12.75" customHeight="1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</row>
    <row r="407" spans="1:13" ht="12.75" customHeight="1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</row>
    <row r="408" spans="1:13" ht="12.75" customHeight="1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</row>
    <row r="409" spans="1:13" ht="12.75" customHeight="1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</row>
    <row r="410" spans="1:13" ht="12.75" customHeight="1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</row>
    <row r="411" spans="1:13" ht="12.75" customHeight="1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</row>
    <row r="412" spans="1:13" ht="12.75" customHeight="1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</row>
    <row r="413" spans="1:13" ht="12.75" customHeight="1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</row>
    <row r="414" spans="1:13" ht="12.75" customHeight="1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</row>
    <row r="415" spans="1:13" ht="12.75" customHeight="1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</row>
    <row r="416" spans="1:13" ht="12.75" customHeight="1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</row>
    <row r="417" spans="1:13" ht="12.75" customHeight="1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</row>
    <row r="418" spans="1:13" ht="12.75" customHeight="1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</row>
    <row r="419" spans="1:13" ht="12.75" customHeight="1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</row>
    <row r="420" spans="1:13" ht="12.75" customHeight="1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</row>
    <row r="421" spans="1:13" ht="12.75" customHeight="1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</row>
    <row r="422" spans="1:13" ht="12.75" customHeight="1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</row>
    <row r="423" spans="1:13" ht="12.75" customHeight="1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</row>
    <row r="424" spans="1:13" ht="12.75" customHeight="1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</row>
    <row r="425" spans="1:13" ht="12.75" customHeight="1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</row>
    <row r="426" spans="1:13" ht="12.75" customHeight="1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</row>
    <row r="427" spans="1:13" ht="12.75" customHeight="1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</row>
    <row r="428" spans="1:13" ht="12.75" customHeight="1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</row>
    <row r="429" spans="1:13" ht="12.75" customHeight="1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</row>
    <row r="430" spans="1:13" ht="12.75" customHeight="1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</row>
    <row r="431" spans="1:13" ht="12.75" customHeight="1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</row>
    <row r="432" spans="1:13" ht="12.75" customHeight="1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</row>
    <row r="433" spans="1:13" ht="12.75" customHeight="1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</row>
    <row r="434" spans="1:13" ht="12.75" customHeight="1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</row>
    <row r="435" spans="1:13" ht="12.75" customHeight="1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</row>
    <row r="436" spans="1:13" ht="12.75" customHeight="1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</row>
    <row r="437" spans="1:13" ht="12.75" customHeight="1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5"/>
    </row>
    <row r="438" spans="1:13" ht="12.75" customHeigh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3" ht="12.75" customHeigh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3" ht="12.75" customHeigh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3" ht="12.75" customHeigh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3" ht="12.75" customHeigh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3" ht="12.75" customHeigh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3" ht="12.75" customHeight="1"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3" ht="12.75" customHeight="1"/>
    <row r="446" spans="1:13" ht="12.75" customHeight="1"/>
    <row r="447" spans="1:13" ht="12.75" customHeight="1"/>
    <row r="448" spans="1:13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</sheetData>
  <mergeCells count="94">
    <mergeCell ref="J36:K36"/>
    <mergeCell ref="K54:L54"/>
    <mergeCell ref="B62:C62"/>
    <mergeCell ref="D62:K62"/>
    <mergeCell ref="E107:F107"/>
    <mergeCell ref="B73:C73"/>
    <mergeCell ref="D73:K73"/>
    <mergeCell ref="B83:C83"/>
    <mergeCell ref="D83:K83"/>
    <mergeCell ref="C88:M88"/>
    <mergeCell ref="A88:B88"/>
    <mergeCell ref="B98:C99"/>
    <mergeCell ref="B38:C38"/>
    <mergeCell ref="D38:K38"/>
    <mergeCell ref="A42:D42"/>
    <mergeCell ref="A43:D43"/>
    <mergeCell ref="A114:M114"/>
    <mergeCell ref="D257:F257"/>
    <mergeCell ref="D183:K183"/>
    <mergeCell ref="C193:M193"/>
    <mergeCell ref="D195:K195"/>
    <mergeCell ref="D200:K200"/>
    <mergeCell ref="C202:J204"/>
    <mergeCell ref="C207:M207"/>
    <mergeCell ref="B183:C183"/>
    <mergeCell ref="B190:D190"/>
    <mergeCell ref="A193:B193"/>
    <mergeCell ref="B195:C195"/>
    <mergeCell ref="B200:C200"/>
    <mergeCell ref="A117:F117"/>
    <mergeCell ref="A118:B118"/>
    <mergeCell ref="B119:C119"/>
    <mergeCell ref="B109:D109"/>
    <mergeCell ref="B100:C100"/>
    <mergeCell ref="B101:C101"/>
    <mergeCell ref="B68:C68"/>
    <mergeCell ref="D68:K68"/>
    <mergeCell ref="B23:C23"/>
    <mergeCell ref="D23:K23"/>
    <mergeCell ref="B30:C30"/>
    <mergeCell ref="D30:K30"/>
    <mergeCell ref="C33:D33"/>
    <mergeCell ref="B47:C47"/>
    <mergeCell ref="D47:K47"/>
    <mergeCell ref="A50:D50"/>
    <mergeCell ref="B57:C57"/>
    <mergeCell ref="D57:K57"/>
    <mergeCell ref="D1:K1"/>
    <mergeCell ref="D2:K2"/>
    <mergeCell ref="D3:K3"/>
    <mergeCell ref="D7:K7"/>
    <mergeCell ref="A9:B9"/>
    <mergeCell ref="C9:M9"/>
    <mergeCell ref="D11:K11"/>
    <mergeCell ref="B11:C11"/>
    <mergeCell ref="B17:C17"/>
    <mergeCell ref="D17:K17"/>
    <mergeCell ref="B180:D180"/>
    <mergeCell ref="B150:D150"/>
    <mergeCell ref="B153:C153"/>
    <mergeCell ref="B160:D160"/>
    <mergeCell ref="B165:C165"/>
    <mergeCell ref="B171:D171"/>
    <mergeCell ref="B174:C174"/>
    <mergeCell ref="D135:K135"/>
    <mergeCell ref="D144:K144"/>
    <mergeCell ref="D153:K153"/>
    <mergeCell ref="D165:K165"/>
    <mergeCell ref="D174:K174"/>
    <mergeCell ref="B120:C120"/>
    <mergeCell ref="A133:B133"/>
    <mergeCell ref="B248:D248"/>
    <mergeCell ref="B217:D217"/>
    <mergeCell ref="B220:C220"/>
    <mergeCell ref="B223:D223"/>
    <mergeCell ref="B225:D225"/>
    <mergeCell ref="B227:D227"/>
    <mergeCell ref="B232:D232"/>
    <mergeCell ref="B236:D236"/>
    <mergeCell ref="B212:D212"/>
    <mergeCell ref="B215:C215"/>
    <mergeCell ref="B245:C245"/>
    <mergeCell ref="D209:K209"/>
    <mergeCell ref="J260:L260"/>
    <mergeCell ref="B144:C144"/>
    <mergeCell ref="C133:M133"/>
    <mergeCell ref="B135:C135"/>
    <mergeCell ref="B141:D141"/>
    <mergeCell ref="B250:D250"/>
    <mergeCell ref="B252:C252"/>
    <mergeCell ref="D215:K215"/>
    <mergeCell ref="D245:K245"/>
    <mergeCell ref="A207:B207"/>
    <mergeCell ref="B209:C209"/>
  </mergeCells>
  <pageMargins left="0.23622047244094491" right="0.23622047244094491" top="0.74803149606299213" bottom="0.74803149606299213" header="0" footer="0"/>
  <pageSetup paperSize="9" scale="70" orientation="landscape" r:id="rId1"/>
  <rowBreaks count="1" manualBreakCount="1">
    <brk id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1"/>
  <sheetViews>
    <sheetView topLeftCell="C18" workbookViewId="0">
      <selection activeCell="D31" sqref="D31:P37"/>
    </sheetView>
  </sheetViews>
  <sheetFormatPr defaultColWidth="14.42578125" defaultRowHeight="15" customHeight="1"/>
  <cols>
    <col min="1" max="1" width="5.140625" customWidth="1"/>
    <col min="2" max="2" width="19.5703125" customWidth="1"/>
    <col min="3" max="3" width="5.42578125" customWidth="1"/>
    <col min="4" max="4" width="11" customWidth="1"/>
    <col min="5" max="5" width="5.28515625" customWidth="1"/>
    <col min="6" max="6" width="11.7109375" customWidth="1"/>
    <col min="7" max="7" width="6.42578125" customWidth="1"/>
    <col min="8" max="8" width="10.28515625" customWidth="1"/>
    <col min="9" max="9" width="4.7109375" customWidth="1"/>
    <col min="10" max="10" width="10.42578125" customWidth="1"/>
    <col min="11" max="11" width="4.5703125" customWidth="1"/>
    <col min="12" max="12" width="10.7109375" customWidth="1"/>
    <col min="13" max="13" width="5.42578125" customWidth="1"/>
    <col min="14" max="14" width="10.28515625" customWidth="1"/>
    <col min="15" max="15" width="5" style="225" customWidth="1"/>
    <col min="16" max="16" width="10.7109375" style="225" customWidth="1"/>
    <col min="17" max="17" width="5.28515625" style="225" customWidth="1"/>
    <col min="18" max="18" width="10.5703125" style="225" customWidth="1"/>
    <col min="19" max="19" width="5.28515625" style="225" customWidth="1"/>
    <col min="20" max="20" width="11.140625" style="225" customWidth="1"/>
    <col min="21" max="21" width="4.85546875" style="225" customWidth="1"/>
    <col min="22" max="22" width="10.42578125" style="225" customWidth="1"/>
    <col min="23" max="23" width="6.140625" style="225" customWidth="1"/>
    <col min="24" max="24" width="10.7109375" style="225" customWidth="1"/>
    <col min="25" max="25" width="6" style="225" customWidth="1"/>
    <col min="26" max="26" width="10.7109375" style="225" customWidth="1"/>
    <col min="27" max="27" width="6" style="225" customWidth="1"/>
    <col min="28" max="28" width="10.85546875" style="225" customWidth="1"/>
    <col min="29" max="29" width="6" style="225" customWidth="1"/>
    <col min="30" max="30" width="11.42578125" style="225" customWidth="1"/>
    <col min="31" max="31" width="5" customWidth="1"/>
    <col min="32" max="32" width="11.5703125" customWidth="1"/>
    <col min="33" max="42" width="8.7109375" customWidth="1"/>
  </cols>
  <sheetData>
    <row r="1" spans="1:33" ht="12.75" customHeight="1">
      <c r="B1" s="1"/>
      <c r="C1" s="1"/>
      <c r="D1" s="596" t="s">
        <v>0</v>
      </c>
      <c r="E1" s="541"/>
      <c r="F1" s="541"/>
      <c r="G1" s="541"/>
      <c r="H1" s="541"/>
      <c r="I1" s="541"/>
      <c r="J1" s="541"/>
      <c r="K1" s="541"/>
      <c r="L1" s="4"/>
    </row>
    <row r="2" spans="1:33" ht="12.75" customHeight="1">
      <c r="B2" s="1"/>
      <c r="C2" s="1"/>
      <c r="D2" s="540" t="s">
        <v>1</v>
      </c>
      <c r="E2" s="540"/>
      <c r="F2" s="540"/>
      <c r="G2" s="540"/>
      <c r="H2" s="540"/>
      <c r="I2" s="540"/>
      <c r="J2" s="540"/>
      <c r="K2" s="540"/>
      <c r="L2" s="540"/>
    </row>
    <row r="3" spans="1:33" ht="12.75" customHeight="1">
      <c r="B3" s="1"/>
      <c r="C3" s="1"/>
      <c r="D3" s="198" t="s">
        <v>2</v>
      </c>
      <c r="E3" s="189"/>
      <c r="F3" s="189"/>
      <c r="G3" s="189"/>
      <c r="H3" s="189"/>
      <c r="I3" s="189"/>
      <c r="J3" s="189"/>
      <c r="K3" s="189"/>
      <c r="L3" s="1"/>
    </row>
    <row r="4" spans="1:33" ht="11.25" customHeight="1" thickBot="1">
      <c r="B4" s="1"/>
      <c r="C4" s="1"/>
      <c r="D4" s="6"/>
      <c r="E4" s="6"/>
      <c r="F4" s="6"/>
      <c r="G4" s="6"/>
      <c r="H4" s="6"/>
      <c r="I4" s="6"/>
      <c r="J4" s="6"/>
      <c r="K4" s="6"/>
      <c r="L4" s="1"/>
    </row>
    <row r="5" spans="1:33" ht="12.75" customHeight="1" thickBot="1">
      <c r="A5" s="9"/>
      <c r="B5" s="9"/>
      <c r="C5" s="11" t="s">
        <v>3</v>
      </c>
      <c r="D5" s="13" t="s">
        <v>4</v>
      </c>
      <c r="E5" s="490"/>
      <c r="F5" s="199"/>
      <c r="G5" s="200"/>
      <c r="H5" s="490"/>
      <c r="I5" s="14" t="s">
        <v>5</v>
      </c>
      <c r="J5" s="13" t="s">
        <v>355</v>
      </c>
      <c r="K5" s="490"/>
      <c r="L5" s="490"/>
      <c r="M5" s="490"/>
      <c r="N5" s="490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43"/>
      <c r="AF5" s="443"/>
      <c r="AG5" s="490"/>
    </row>
    <row r="6" spans="1:33" ht="12.75" customHeight="1">
      <c r="A6" s="18"/>
      <c r="B6" s="19"/>
      <c r="K6" s="443"/>
      <c r="L6" s="625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</row>
    <row r="7" spans="1:33" ht="12.75" customHeight="1">
      <c r="C7" s="22"/>
      <c r="D7" s="22"/>
      <c r="E7" s="22"/>
      <c r="F7" s="22"/>
      <c r="G7" s="21"/>
      <c r="H7" s="21"/>
      <c r="K7" s="22"/>
      <c r="L7" s="22"/>
      <c r="AE7" s="22"/>
      <c r="AF7" s="22"/>
    </row>
    <row r="8" spans="1:33" ht="12.75" customHeight="1">
      <c r="C8" s="21"/>
      <c r="D8" s="21"/>
      <c r="E8" s="21"/>
      <c r="F8" s="21"/>
      <c r="G8" s="21"/>
      <c r="H8" s="21"/>
      <c r="K8" s="24"/>
      <c r="L8" s="24"/>
      <c r="M8" s="24"/>
      <c r="N8" s="24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4"/>
      <c r="AF8" s="24"/>
    </row>
    <row r="9" spans="1:33" ht="12.75" customHeight="1"/>
    <row r="10" spans="1:33" s="370" customFormat="1" ht="12.75" customHeight="1">
      <c r="A10" s="372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</row>
    <row r="11" spans="1:33" s="370" customFormat="1" ht="12.75" customHeight="1">
      <c r="A11" s="629" t="s">
        <v>11</v>
      </c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</row>
    <row r="12" spans="1:33" s="370" customFormat="1" ht="12.75" customHeight="1">
      <c r="A12" s="372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</row>
    <row r="13" spans="1:33" s="370" customFormat="1" ht="12.7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</row>
    <row r="14" spans="1:33" s="370" customFormat="1" ht="12.7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</row>
    <row r="15" spans="1:33" s="370" customFormat="1" ht="12.7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</row>
    <row r="16" spans="1:33" s="370" customFormat="1" ht="12.75" customHeight="1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</row>
    <row r="17" spans="1:32" s="370" customFormat="1" ht="12.75" customHeight="1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</row>
    <row r="18" spans="1:32" s="370" customFormat="1" ht="24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</row>
    <row r="19" spans="1:32" s="370" customFormat="1" ht="12.75" customHeight="1">
      <c r="A19" s="37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</row>
    <row r="20" spans="1:32" s="370" customFormat="1" ht="12.75" customHeight="1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</row>
    <row r="21" spans="1:32" ht="12.75" customHeight="1"/>
    <row r="22" spans="1:32" ht="12.75" customHeight="1">
      <c r="A22" s="467" t="s">
        <v>7</v>
      </c>
      <c r="B22" s="468" t="s">
        <v>14</v>
      </c>
      <c r="C22" s="627" t="s">
        <v>17</v>
      </c>
      <c r="D22" s="622"/>
      <c r="E22" s="628" t="s">
        <v>19</v>
      </c>
      <c r="F22" s="622"/>
      <c r="G22" s="621" t="s">
        <v>20</v>
      </c>
      <c r="H22" s="622"/>
      <c r="I22" s="621" t="s">
        <v>21</v>
      </c>
      <c r="J22" s="622"/>
      <c r="K22" s="621" t="s">
        <v>22</v>
      </c>
      <c r="L22" s="622"/>
      <c r="M22" s="621" t="s">
        <v>23</v>
      </c>
      <c r="N22" s="622"/>
      <c r="O22" s="621" t="s">
        <v>23</v>
      </c>
      <c r="P22" s="622"/>
      <c r="Q22" s="621" t="s">
        <v>23</v>
      </c>
      <c r="R22" s="622"/>
      <c r="S22" s="621" t="s">
        <v>356</v>
      </c>
      <c r="T22" s="622"/>
      <c r="U22" s="621" t="s">
        <v>357</v>
      </c>
      <c r="V22" s="622"/>
      <c r="W22" s="621" t="s">
        <v>358</v>
      </c>
      <c r="X22" s="622"/>
      <c r="Y22" s="621" t="s">
        <v>359</v>
      </c>
      <c r="Z22" s="622"/>
      <c r="AA22" s="621" t="s">
        <v>360</v>
      </c>
      <c r="AB22" s="622"/>
      <c r="AC22" s="621" t="s">
        <v>361</v>
      </c>
      <c r="AD22" s="622"/>
      <c r="AE22" s="621" t="s">
        <v>24</v>
      </c>
      <c r="AF22" s="622"/>
    </row>
    <row r="23" spans="1:32" ht="12.75" customHeight="1">
      <c r="A23" s="469"/>
      <c r="B23" s="473"/>
      <c r="C23" s="474" t="s">
        <v>27</v>
      </c>
      <c r="D23" s="475" t="s">
        <v>28</v>
      </c>
      <c r="E23" s="474" t="s">
        <v>27</v>
      </c>
      <c r="F23" s="476" t="s">
        <v>28</v>
      </c>
      <c r="G23" s="477" t="s">
        <v>27</v>
      </c>
      <c r="H23" s="478" t="s">
        <v>28</v>
      </c>
      <c r="I23" s="477" t="s">
        <v>27</v>
      </c>
      <c r="J23" s="478" t="s">
        <v>28</v>
      </c>
      <c r="K23" s="477" t="s">
        <v>27</v>
      </c>
      <c r="L23" s="478" t="s">
        <v>28</v>
      </c>
      <c r="M23" s="477" t="s">
        <v>27</v>
      </c>
      <c r="N23" s="478" t="s">
        <v>28</v>
      </c>
      <c r="O23" s="474" t="s">
        <v>27</v>
      </c>
      <c r="P23" s="475" t="s">
        <v>28</v>
      </c>
      <c r="Q23" s="474" t="s">
        <v>27</v>
      </c>
      <c r="R23" s="475" t="s">
        <v>28</v>
      </c>
      <c r="S23" s="474" t="s">
        <v>27</v>
      </c>
      <c r="T23" s="475" t="s">
        <v>28</v>
      </c>
      <c r="U23" s="474" t="s">
        <v>27</v>
      </c>
      <c r="V23" s="475" t="s">
        <v>28</v>
      </c>
      <c r="W23" s="474" t="s">
        <v>27</v>
      </c>
      <c r="X23" s="475" t="s">
        <v>28</v>
      </c>
      <c r="Y23" s="479"/>
      <c r="Z23" s="479"/>
      <c r="AA23" s="479"/>
      <c r="AB23" s="479"/>
      <c r="AC23" s="474" t="s">
        <v>27</v>
      </c>
      <c r="AD23" s="475" t="s">
        <v>28</v>
      </c>
      <c r="AE23" s="477" t="s">
        <v>27</v>
      </c>
      <c r="AF23" s="480" t="s">
        <v>28</v>
      </c>
    </row>
    <row r="24" spans="1:32" ht="30.75" customHeight="1">
      <c r="A24" s="470">
        <v>1</v>
      </c>
      <c r="B24" s="481" t="s">
        <v>30</v>
      </c>
      <c r="C24" s="482">
        <f t="shared" ref="C24:C29" si="0">100%/12</f>
        <v>8.3333333333333329E-2</v>
      </c>
      <c r="D24" s="483">
        <f>ROUND(AF24/12,2)</f>
        <v>61972.74</v>
      </c>
      <c r="E24" s="482">
        <f t="shared" ref="E24:E29" si="1">C24</f>
        <v>8.3333333333333329E-2</v>
      </c>
      <c r="F24" s="483">
        <f>ROUND(AF24/12,2)</f>
        <v>61972.74</v>
      </c>
      <c r="G24" s="482">
        <f t="shared" ref="G24:G29" si="2">C24</f>
        <v>8.3333333333333329E-2</v>
      </c>
      <c r="H24" s="483">
        <f>ROUND(AF24/12,2)</f>
        <v>61972.74</v>
      </c>
      <c r="I24" s="482">
        <f t="shared" ref="I24:I29" si="3">C24</f>
        <v>8.3333333333333329E-2</v>
      </c>
      <c r="J24" s="483">
        <f>ROUND(AF24/12,2)</f>
        <v>61972.74</v>
      </c>
      <c r="K24" s="482">
        <f t="shared" ref="K24:K29" si="4">C24</f>
        <v>8.3333333333333329E-2</v>
      </c>
      <c r="L24" s="483">
        <f>ROUND(AF24/12,2)</f>
        <v>61972.74</v>
      </c>
      <c r="M24" s="482">
        <f>C24</f>
        <v>8.3333333333333329E-2</v>
      </c>
      <c r="N24" s="483">
        <f>ROUND(AF24/12,2)</f>
        <v>61972.74</v>
      </c>
      <c r="O24" s="482">
        <f t="shared" ref="O24:O29" si="5">100%/12</f>
        <v>8.3333333333333329E-2</v>
      </c>
      <c r="P24" s="483">
        <f>D24</f>
        <v>61972.74</v>
      </c>
      <c r="Q24" s="482">
        <f t="shared" ref="Q24:Q29" si="6">100%/12</f>
        <v>8.3333333333333329E-2</v>
      </c>
      <c r="R24" s="483">
        <f>D24</f>
        <v>61972.74</v>
      </c>
      <c r="S24" s="482">
        <f t="shared" ref="S24:S29" si="7">100%/12</f>
        <v>8.3333333333333329E-2</v>
      </c>
      <c r="T24" s="483">
        <f>D24</f>
        <v>61972.74</v>
      </c>
      <c r="U24" s="482">
        <f t="shared" ref="U24:U29" si="8">100%/12</f>
        <v>8.3333333333333329E-2</v>
      </c>
      <c r="V24" s="483">
        <f>D24</f>
        <v>61972.74</v>
      </c>
      <c r="W24" s="482">
        <f t="shared" ref="W24:AA29" si="9">100%/12</f>
        <v>8.3333333333333329E-2</v>
      </c>
      <c r="X24" s="483">
        <f>D24</f>
        <v>61972.74</v>
      </c>
      <c r="Y24" s="482">
        <f t="shared" si="9"/>
        <v>8.3333333333333329E-2</v>
      </c>
      <c r="Z24" s="483">
        <f>D24</f>
        <v>61972.74</v>
      </c>
      <c r="AA24" s="482">
        <f t="shared" si="9"/>
        <v>8.3333333333333329E-2</v>
      </c>
      <c r="AB24" s="483">
        <f>D24</f>
        <v>61972.74</v>
      </c>
      <c r="AC24" s="482">
        <f t="shared" ref="AC24:AC29" si="10">100%/12</f>
        <v>8.3333333333333329E-2</v>
      </c>
      <c r="AD24" s="483">
        <f>D24</f>
        <v>61972.74</v>
      </c>
      <c r="AE24" s="484">
        <f t="shared" ref="AE24:AE29" si="11">C24</f>
        <v>8.3333333333333329E-2</v>
      </c>
      <c r="AF24" s="485">
        <f>PLANILHA!J22</f>
        <v>743672.84</v>
      </c>
    </row>
    <row r="25" spans="1:32" ht="49.5" customHeight="1">
      <c r="A25" s="471">
        <v>2</v>
      </c>
      <c r="B25" s="481" t="s">
        <v>37</v>
      </c>
      <c r="C25" s="482">
        <f t="shared" si="0"/>
        <v>8.3333333333333329E-2</v>
      </c>
      <c r="D25" s="483">
        <f t="shared" ref="D25:D29" si="12">ROUND(AF25/12,2)</f>
        <v>83079.78</v>
      </c>
      <c r="E25" s="482">
        <f t="shared" si="1"/>
        <v>8.3333333333333329E-2</v>
      </c>
      <c r="F25" s="483">
        <f t="shared" ref="F25:F29" si="13">ROUND(AF25/12,2)</f>
        <v>83079.78</v>
      </c>
      <c r="G25" s="482">
        <f t="shared" si="2"/>
        <v>8.3333333333333329E-2</v>
      </c>
      <c r="H25" s="483">
        <f t="shared" ref="H25:H29" si="14">ROUND(AF25/12,2)</f>
        <v>83079.78</v>
      </c>
      <c r="I25" s="482">
        <f t="shared" si="3"/>
        <v>8.3333333333333329E-2</v>
      </c>
      <c r="J25" s="483">
        <f t="shared" ref="J25:J29" si="15">ROUND(AF25/12,2)</f>
        <v>83079.78</v>
      </c>
      <c r="K25" s="482">
        <f t="shared" si="4"/>
        <v>8.3333333333333329E-2</v>
      </c>
      <c r="L25" s="483">
        <f t="shared" ref="L25:L29" si="16">ROUND(AF25/12,2)</f>
        <v>83079.78</v>
      </c>
      <c r="M25" s="482">
        <f t="shared" ref="M25:M29" si="17">100%/12</f>
        <v>8.3333333333333329E-2</v>
      </c>
      <c r="N25" s="483">
        <f t="shared" ref="N25:N29" si="18">ROUND(AF25/12,2)</f>
        <v>83079.78</v>
      </c>
      <c r="O25" s="482">
        <f t="shared" si="5"/>
        <v>8.3333333333333329E-2</v>
      </c>
      <c r="P25" s="483">
        <f>D25</f>
        <v>83079.78</v>
      </c>
      <c r="Q25" s="482">
        <f t="shared" si="6"/>
        <v>8.3333333333333329E-2</v>
      </c>
      <c r="R25" s="483">
        <f>D25</f>
        <v>83079.78</v>
      </c>
      <c r="S25" s="482">
        <f t="shared" si="7"/>
        <v>8.3333333333333329E-2</v>
      </c>
      <c r="T25" s="483">
        <f>D25</f>
        <v>83079.78</v>
      </c>
      <c r="U25" s="482">
        <f t="shared" si="8"/>
        <v>8.3333333333333329E-2</v>
      </c>
      <c r="V25" s="483">
        <f>D25</f>
        <v>83079.78</v>
      </c>
      <c r="W25" s="482">
        <f t="shared" si="9"/>
        <v>8.3333333333333329E-2</v>
      </c>
      <c r="X25" s="483">
        <f>D25</f>
        <v>83079.78</v>
      </c>
      <c r="Y25" s="482">
        <f t="shared" si="9"/>
        <v>8.3333333333333329E-2</v>
      </c>
      <c r="Z25" s="483">
        <f>D25</f>
        <v>83079.78</v>
      </c>
      <c r="AA25" s="482">
        <f t="shared" si="9"/>
        <v>8.3333333333333329E-2</v>
      </c>
      <c r="AB25" s="483">
        <f>D25</f>
        <v>83079.78</v>
      </c>
      <c r="AC25" s="482">
        <f t="shared" si="10"/>
        <v>8.3333333333333329E-2</v>
      </c>
      <c r="AD25" s="483">
        <f>D25</f>
        <v>83079.78</v>
      </c>
      <c r="AE25" s="484">
        <f t="shared" si="11"/>
        <v>8.3333333333333329E-2</v>
      </c>
      <c r="AF25" s="485">
        <f>PLANILHA!J26</f>
        <v>996957.32</v>
      </c>
    </row>
    <row r="26" spans="1:32" ht="38.25" customHeight="1">
      <c r="A26" s="470">
        <v>3</v>
      </c>
      <c r="B26" s="481" t="s">
        <v>42</v>
      </c>
      <c r="C26" s="482">
        <f t="shared" si="0"/>
        <v>8.3333333333333329E-2</v>
      </c>
      <c r="D26" s="483">
        <f t="shared" si="12"/>
        <v>47228.98</v>
      </c>
      <c r="E26" s="482">
        <f t="shared" si="1"/>
        <v>8.3333333333333329E-2</v>
      </c>
      <c r="F26" s="483">
        <f t="shared" si="13"/>
        <v>47228.98</v>
      </c>
      <c r="G26" s="482">
        <f t="shared" si="2"/>
        <v>8.3333333333333329E-2</v>
      </c>
      <c r="H26" s="483">
        <f t="shared" si="14"/>
        <v>47228.98</v>
      </c>
      <c r="I26" s="482">
        <f t="shared" si="3"/>
        <v>8.3333333333333329E-2</v>
      </c>
      <c r="J26" s="483">
        <f t="shared" si="15"/>
        <v>47228.98</v>
      </c>
      <c r="K26" s="482">
        <f t="shared" si="4"/>
        <v>8.3333333333333329E-2</v>
      </c>
      <c r="L26" s="483">
        <f t="shared" si="16"/>
        <v>47228.98</v>
      </c>
      <c r="M26" s="482">
        <f t="shared" si="17"/>
        <v>8.3333333333333329E-2</v>
      </c>
      <c r="N26" s="483">
        <f t="shared" si="18"/>
        <v>47228.98</v>
      </c>
      <c r="O26" s="482">
        <f t="shared" si="5"/>
        <v>8.3333333333333329E-2</v>
      </c>
      <c r="P26" s="483">
        <f>D26</f>
        <v>47228.98</v>
      </c>
      <c r="Q26" s="482">
        <f t="shared" si="6"/>
        <v>8.3333333333333329E-2</v>
      </c>
      <c r="R26" s="483">
        <f>D26</f>
        <v>47228.98</v>
      </c>
      <c r="S26" s="482">
        <f t="shared" si="7"/>
        <v>8.3333333333333329E-2</v>
      </c>
      <c r="T26" s="483">
        <f>D26</f>
        <v>47228.98</v>
      </c>
      <c r="U26" s="482">
        <f t="shared" si="8"/>
        <v>8.3333333333333329E-2</v>
      </c>
      <c r="V26" s="483">
        <f>D26</f>
        <v>47228.98</v>
      </c>
      <c r="W26" s="482">
        <f t="shared" si="9"/>
        <v>8.3333333333333329E-2</v>
      </c>
      <c r="X26" s="483">
        <f>D26</f>
        <v>47228.98</v>
      </c>
      <c r="Y26" s="482">
        <f t="shared" si="9"/>
        <v>8.3333333333333329E-2</v>
      </c>
      <c r="Z26" s="483">
        <f>D26</f>
        <v>47228.98</v>
      </c>
      <c r="AA26" s="482">
        <f t="shared" si="9"/>
        <v>8.3333333333333329E-2</v>
      </c>
      <c r="AB26" s="483">
        <f>D26</f>
        <v>47228.98</v>
      </c>
      <c r="AC26" s="482">
        <f t="shared" si="10"/>
        <v>8.3333333333333329E-2</v>
      </c>
      <c r="AD26" s="483">
        <f>D26</f>
        <v>47228.98</v>
      </c>
      <c r="AE26" s="484">
        <f t="shared" si="11"/>
        <v>8.3333333333333329E-2</v>
      </c>
      <c r="AF26" s="485">
        <f>PLANILHA!J34</f>
        <v>566747.74</v>
      </c>
    </row>
    <row r="27" spans="1:32" ht="118.5" customHeight="1">
      <c r="A27" s="470">
        <v>4</v>
      </c>
      <c r="B27" s="481" t="s">
        <v>47</v>
      </c>
      <c r="C27" s="482">
        <f t="shared" si="0"/>
        <v>8.3333333333333329E-2</v>
      </c>
      <c r="D27" s="483">
        <f t="shared" si="12"/>
        <v>62895.839999999997</v>
      </c>
      <c r="E27" s="482">
        <f t="shared" si="1"/>
        <v>8.3333333333333329E-2</v>
      </c>
      <c r="F27" s="483">
        <f t="shared" si="13"/>
        <v>62895.839999999997</v>
      </c>
      <c r="G27" s="482">
        <f t="shared" si="2"/>
        <v>8.3333333333333329E-2</v>
      </c>
      <c r="H27" s="483">
        <f t="shared" si="14"/>
        <v>62895.839999999997</v>
      </c>
      <c r="I27" s="482">
        <f t="shared" si="3"/>
        <v>8.3333333333333329E-2</v>
      </c>
      <c r="J27" s="483">
        <f t="shared" si="15"/>
        <v>62895.839999999997</v>
      </c>
      <c r="K27" s="482">
        <f t="shared" si="4"/>
        <v>8.3333333333333329E-2</v>
      </c>
      <c r="L27" s="483">
        <f t="shared" si="16"/>
        <v>62895.839999999997</v>
      </c>
      <c r="M27" s="482">
        <f t="shared" si="17"/>
        <v>8.3333333333333329E-2</v>
      </c>
      <c r="N27" s="483">
        <f t="shared" si="18"/>
        <v>62895.839999999997</v>
      </c>
      <c r="O27" s="482">
        <f t="shared" si="5"/>
        <v>8.3333333333333329E-2</v>
      </c>
      <c r="P27" s="483">
        <f>D27</f>
        <v>62895.839999999997</v>
      </c>
      <c r="Q27" s="482">
        <f t="shared" si="6"/>
        <v>8.3333333333333329E-2</v>
      </c>
      <c r="R27" s="483">
        <f>D27</f>
        <v>62895.839999999997</v>
      </c>
      <c r="S27" s="482">
        <f t="shared" si="7"/>
        <v>8.3333333333333329E-2</v>
      </c>
      <c r="T27" s="483">
        <f>D27</f>
        <v>62895.839999999997</v>
      </c>
      <c r="U27" s="482">
        <f t="shared" si="8"/>
        <v>8.3333333333333329E-2</v>
      </c>
      <c r="V27" s="483">
        <f>D27</f>
        <v>62895.839999999997</v>
      </c>
      <c r="W27" s="482">
        <f t="shared" si="9"/>
        <v>8.3333333333333329E-2</v>
      </c>
      <c r="X27" s="483">
        <f>D27</f>
        <v>62895.839999999997</v>
      </c>
      <c r="Y27" s="482">
        <f t="shared" si="9"/>
        <v>8.3333333333333329E-2</v>
      </c>
      <c r="Z27" s="483">
        <f>D27</f>
        <v>62895.839999999997</v>
      </c>
      <c r="AA27" s="482">
        <f t="shared" si="9"/>
        <v>8.3333333333333329E-2</v>
      </c>
      <c r="AB27" s="483">
        <f>D27</f>
        <v>62895.839999999997</v>
      </c>
      <c r="AC27" s="482">
        <f t="shared" si="10"/>
        <v>8.3333333333333329E-2</v>
      </c>
      <c r="AD27" s="483">
        <f>D27</f>
        <v>62895.839999999997</v>
      </c>
      <c r="AE27" s="484">
        <f t="shared" si="11"/>
        <v>8.3333333333333329E-2</v>
      </c>
      <c r="AF27" s="485">
        <f>PLANILHA!J38</f>
        <v>754750.08</v>
      </c>
    </row>
    <row r="28" spans="1:32" ht="45">
      <c r="A28" s="472">
        <v>5</v>
      </c>
      <c r="B28" s="481" t="s">
        <v>54</v>
      </c>
      <c r="C28" s="482">
        <f t="shared" si="0"/>
        <v>8.3333333333333329E-2</v>
      </c>
      <c r="D28" s="483">
        <f t="shared" si="12"/>
        <v>146858.65</v>
      </c>
      <c r="E28" s="482">
        <f t="shared" si="1"/>
        <v>8.3333333333333329E-2</v>
      </c>
      <c r="F28" s="483">
        <f t="shared" si="13"/>
        <v>146858.65</v>
      </c>
      <c r="G28" s="482">
        <f t="shared" si="2"/>
        <v>8.3333333333333329E-2</v>
      </c>
      <c r="H28" s="483">
        <f t="shared" si="14"/>
        <v>146858.65</v>
      </c>
      <c r="I28" s="482">
        <f t="shared" si="3"/>
        <v>8.3333333333333329E-2</v>
      </c>
      <c r="J28" s="483">
        <f t="shared" si="15"/>
        <v>146858.65</v>
      </c>
      <c r="K28" s="482">
        <f t="shared" si="4"/>
        <v>8.3333333333333329E-2</v>
      </c>
      <c r="L28" s="483">
        <f t="shared" si="16"/>
        <v>146858.65</v>
      </c>
      <c r="M28" s="482">
        <f t="shared" si="17"/>
        <v>8.3333333333333329E-2</v>
      </c>
      <c r="N28" s="483">
        <f t="shared" si="18"/>
        <v>146858.65</v>
      </c>
      <c r="O28" s="482">
        <f t="shared" si="5"/>
        <v>8.3333333333333329E-2</v>
      </c>
      <c r="P28" s="483">
        <f>D28</f>
        <v>146858.65</v>
      </c>
      <c r="Q28" s="482">
        <f t="shared" si="6"/>
        <v>8.3333333333333329E-2</v>
      </c>
      <c r="R28" s="483">
        <f>D28</f>
        <v>146858.65</v>
      </c>
      <c r="S28" s="482">
        <f t="shared" si="7"/>
        <v>8.3333333333333329E-2</v>
      </c>
      <c r="T28" s="483">
        <f>D28</f>
        <v>146858.65</v>
      </c>
      <c r="U28" s="482">
        <f t="shared" si="8"/>
        <v>8.3333333333333329E-2</v>
      </c>
      <c r="V28" s="483">
        <f>D28</f>
        <v>146858.65</v>
      </c>
      <c r="W28" s="482">
        <f t="shared" si="9"/>
        <v>8.3333333333333329E-2</v>
      </c>
      <c r="X28" s="483">
        <f>D28</f>
        <v>146858.65</v>
      </c>
      <c r="Y28" s="482">
        <f t="shared" si="9"/>
        <v>8.3333333333333329E-2</v>
      </c>
      <c r="Z28" s="483">
        <f>D28</f>
        <v>146858.65</v>
      </c>
      <c r="AA28" s="482">
        <f t="shared" si="9"/>
        <v>8.3333333333333329E-2</v>
      </c>
      <c r="AB28" s="483">
        <f>D28</f>
        <v>146858.65</v>
      </c>
      <c r="AC28" s="482">
        <f t="shared" si="10"/>
        <v>8.3333333333333329E-2</v>
      </c>
      <c r="AD28" s="483">
        <f>D28</f>
        <v>146858.65</v>
      </c>
      <c r="AE28" s="484">
        <f t="shared" si="11"/>
        <v>8.3333333333333329E-2</v>
      </c>
      <c r="AF28" s="485">
        <f>PLANILHA!J45</f>
        <v>1762303.75</v>
      </c>
    </row>
    <row r="29" spans="1:32" ht="12.75">
      <c r="A29" s="623" t="s">
        <v>61</v>
      </c>
      <c r="B29" s="624"/>
      <c r="C29" s="482">
        <f t="shared" si="0"/>
        <v>8.3333333333333329E-2</v>
      </c>
      <c r="D29" s="483">
        <f t="shared" si="12"/>
        <v>402035.98</v>
      </c>
      <c r="E29" s="482">
        <f t="shared" si="1"/>
        <v>8.3333333333333329E-2</v>
      </c>
      <c r="F29" s="483">
        <f t="shared" si="13"/>
        <v>402035.98</v>
      </c>
      <c r="G29" s="482">
        <f t="shared" si="2"/>
        <v>8.3333333333333329E-2</v>
      </c>
      <c r="H29" s="483">
        <f t="shared" si="14"/>
        <v>402035.98</v>
      </c>
      <c r="I29" s="482">
        <f t="shared" si="3"/>
        <v>8.3333333333333329E-2</v>
      </c>
      <c r="J29" s="483">
        <f t="shared" si="15"/>
        <v>402035.98</v>
      </c>
      <c r="K29" s="482">
        <f t="shared" si="4"/>
        <v>8.3333333333333329E-2</v>
      </c>
      <c r="L29" s="483">
        <f t="shared" si="16"/>
        <v>402035.98</v>
      </c>
      <c r="M29" s="482">
        <f t="shared" si="17"/>
        <v>8.3333333333333329E-2</v>
      </c>
      <c r="N29" s="483">
        <f t="shared" si="18"/>
        <v>402035.98</v>
      </c>
      <c r="O29" s="482">
        <f t="shared" si="5"/>
        <v>8.3333333333333329E-2</v>
      </c>
      <c r="P29" s="483">
        <v>786232.01</v>
      </c>
      <c r="Q29" s="482">
        <f t="shared" si="6"/>
        <v>8.3333333333333329E-2</v>
      </c>
      <c r="R29" s="483">
        <v>786232.01</v>
      </c>
      <c r="S29" s="482">
        <f t="shared" si="7"/>
        <v>8.3333333333333329E-2</v>
      </c>
      <c r="T29" s="483">
        <v>786232.01</v>
      </c>
      <c r="U29" s="482">
        <f t="shared" si="8"/>
        <v>8.3333333333333329E-2</v>
      </c>
      <c r="V29" s="483">
        <v>786232.01</v>
      </c>
      <c r="W29" s="482">
        <f t="shared" si="9"/>
        <v>8.3333333333333329E-2</v>
      </c>
      <c r="X29" s="483">
        <v>786232.01</v>
      </c>
      <c r="Y29" s="482">
        <f t="shared" si="9"/>
        <v>8.3333333333333329E-2</v>
      </c>
      <c r="Z29" s="483">
        <v>786232.01</v>
      </c>
      <c r="AA29" s="482">
        <f t="shared" si="9"/>
        <v>8.3333333333333329E-2</v>
      </c>
      <c r="AB29" s="483">
        <v>786232.01</v>
      </c>
      <c r="AC29" s="482">
        <f t="shared" si="10"/>
        <v>8.3333333333333329E-2</v>
      </c>
      <c r="AD29" s="483">
        <v>786232.01</v>
      </c>
      <c r="AE29" s="484">
        <f t="shared" si="11"/>
        <v>8.3333333333333329E-2</v>
      </c>
      <c r="AF29" s="486">
        <f>AF28+AF27+AF26+AF25+AF24</f>
        <v>4824431.7300000004</v>
      </c>
    </row>
    <row r="30" spans="1:32" ht="15" customHeight="1">
      <c r="A30" s="357"/>
      <c r="B30" s="358"/>
      <c r="C30" s="359"/>
      <c r="D30" s="360"/>
      <c r="E30" s="361"/>
      <c r="F30" s="360"/>
      <c r="G30" s="361"/>
      <c r="H30" s="360"/>
      <c r="I30" s="361"/>
      <c r="J30" s="360"/>
      <c r="K30" s="361"/>
      <c r="L30" s="360"/>
      <c r="M30" s="362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4"/>
      <c r="AF30" s="364"/>
    </row>
    <row r="31" spans="1:32" ht="13.5" customHeight="1">
      <c r="A31" s="357"/>
      <c r="B31" s="358"/>
      <c r="C31" s="359"/>
      <c r="D31" s="360"/>
      <c r="E31" s="361"/>
      <c r="F31" s="360"/>
      <c r="G31" s="363"/>
      <c r="H31" s="363"/>
      <c r="I31" s="363"/>
      <c r="J31" s="360"/>
      <c r="K31" s="361"/>
      <c r="L31" s="365"/>
      <c r="M31" s="365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</row>
    <row r="32" spans="1:32" ht="12.75" customHeight="1">
      <c r="A32" s="357"/>
      <c r="B32" s="358"/>
      <c r="C32" s="487"/>
      <c r="D32" s="488"/>
      <c r="E32" s="489"/>
      <c r="F32" s="492"/>
      <c r="G32" s="363"/>
      <c r="H32" s="363"/>
      <c r="I32" s="363"/>
      <c r="J32" s="360"/>
      <c r="K32" s="361"/>
      <c r="L32" s="365"/>
      <c r="M32" s="362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8"/>
      <c r="AF32" s="369"/>
    </row>
    <row r="33" spans="1:32" ht="12.75" customHeight="1">
      <c r="A33" s="41"/>
      <c r="B33" s="42"/>
      <c r="C33" s="440"/>
      <c r="D33" s="440"/>
      <c r="E33" s="440"/>
      <c r="F33" s="493"/>
      <c r="K33" s="45"/>
      <c r="L33" s="44"/>
      <c r="M33" s="46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  <c r="AF33" s="51"/>
    </row>
    <row r="34" spans="1:32" ht="12.75" customHeight="1">
      <c r="A34" s="41"/>
      <c r="B34" s="42"/>
      <c r="F34" s="44"/>
      <c r="H34" s="45"/>
      <c r="I34" s="44"/>
      <c r="J34" s="45"/>
      <c r="K34" s="45"/>
      <c r="L34" s="44"/>
      <c r="M34" s="46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51"/>
    </row>
    <row r="35" spans="1:32" ht="12.75" customHeight="1">
      <c r="A35" s="41"/>
      <c r="B35" s="42"/>
      <c r="F35" s="44"/>
      <c r="H35" s="203"/>
      <c r="I35" s="202"/>
      <c r="J35" s="204"/>
      <c r="K35" s="45"/>
      <c r="L35" s="44"/>
      <c r="M35" s="46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F35" s="51"/>
    </row>
    <row r="36" spans="1:32" ht="12.75" customHeight="1">
      <c r="A36" s="41"/>
      <c r="B36" s="42"/>
      <c r="C36" s="43"/>
      <c r="D36" s="44"/>
      <c r="E36" s="45"/>
      <c r="F36" s="44"/>
      <c r="G36" s="45"/>
      <c r="H36" s="43"/>
      <c r="I36" s="48"/>
      <c r="J36" s="45"/>
      <c r="K36" s="45"/>
      <c r="L36" s="44"/>
      <c r="M36" s="46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  <c r="AF36" s="51"/>
    </row>
    <row r="37" spans="1:32" ht="12.75" customHeight="1">
      <c r="H37" s="43"/>
      <c r="I37" s="48"/>
      <c r="J37" s="45"/>
    </row>
    <row r="38" spans="1:32" ht="12.75" customHeight="1"/>
    <row r="39" spans="1:32" ht="12.75" customHeight="1"/>
    <row r="40" spans="1:32" ht="12.75" customHeight="1"/>
    <row r="41" spans="1:32" ht="12.75" customHeight="1"/>
    <row r="42" spans="1:32" ht="12.75" customHeight="1"/>
    <row r="43" spans="1:32" ht="12.75" customHeight="1"/>
    <row r="44" spans="1:32" ht="12.75" customHeight="1"/>
    <row r="45" spans="1:32" ht="12.75" customHeight="1"/>
    <row r="46" spans="1:32" ht="12.75" customHeight="1"/>
    <row r="47" spans="1:32" ht="12.75" customHeight="1"/>
    <row r="48" spans="1:3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</sheetData>
  <mergeCells count="20">
    <mergeCell ref="D1:K1"/>
    <mergeCell ref="L6:AG6"/>
    <mergeCell ref="C22:D22"/>
    <mergeCell ref="E22:F22"/>
    <mergeCell ref="AE22:AF22"/>
    <mergeCell ref="D2:L2"/>
    <mergeCell ref="A11:AF11"/>
    <mergeCell ref="AC22:AD22"/>
    <mergeCell ref="O22:P22"/>
    <mergeCell ref="Q22:R22"/>
    <mergeCell ref="S22:T22"/>
    <mergeCell ref="U22:V22"/>
    <mergeCell ref="W22:X22"/>
    <mergeCell ref="Y22:Z22"/>
    <mergeCell ref="AA22:AB22"/>
    <mergeCell ref="G22:H22"/>
    <mergeCell ref="A29:B29"/>
    <mergeCell ref="I22:J22"/>
    <mergeCell ref="K22:L22"/>
    <mergeCell ref="M22:N22"/>
  </mergeCells>
  <conditionalFormatting sqref="D22:D23 F23 H23 J23 L23 N23 AF23 P23 R23 T23 V23 X23:AB23 AD23">
    <cfRule type="cellIs" dxfId="1" priority="1" stopIfTrue="1" operator="equal">
      <formula>0</formula>
    </cfRule>
  </conditionalFormatting>
  <conditionalFormatting sqref="D22:D23 F23 H23 J23 L23 N23 AF23 P23 R23 T23 V23 X23:AB23 AD23">
    <cfRule type="cellIs" dxfId="0" priority="2" stopIfTrue="1" operator="equal">
      <formula>0</formula>
    </cfRule>
  </conditionalFormatting>
  <pageMargins left="0.51181102362204722" right="0.51181102362204722" top="0.78740157480314965" bottom="0.78740157480314965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0" sqref="H10"/>
    </sheetView>
  </sheetViews>
  <sheetFormatPr defaultColWidth="14.42578125" defaultRowHeight="15" customHeight="1"/>
  <cols>
    <col min="1" max="1" width="12.85546875" customWidth="1"/>
    <col min="2" max="2" width="1.7109375" customWidth="1"/>
    <col min="3" max="3" width="1.28515625" customWidth="1"/>
    <col min="4" max="4" width="11.7109375" customWidth="1"/>
    <col min="5" max="5" width="8.42578125" customWidth="1"/>
    <col min="6" max="6" width="25" customWidth="1"/>
    <col min="7" max="7" width="21.85546875" customWidth="1"/>
    <col min="8" max="9" width="8.7109375" customWidth="1"/>
    <col min="10" max="10" width="21.42578125" customWidth="1"/>
    <col min="11" max="26" width="8.7109375" customWidth="1"/>
  </cols>
  <sheetData>
    <row r="1" spans="1:26" ht="18" customHeight="1">
      <c r="A1" s="5"/>
      <c r="B1" s="596" t="s">
        <v>0</v>
      </c>
      <c r="C1" s="541"/>
      <c r="D1" s="541"/>
      <c r="E1" s="541"/>
      <c r="F1" s="541"/>
      <c r="G1" s="541"/>
      <c r="H1" s="541"/>
      <c r="I1" s="541"/>
      <c r="J1" s="541"/>
      <c r="K1" s="541"/>
    </row>
    <row r="2" spans="1:26" ht="12.75" customHeight="1">
      <c r="A2" s="55"/>
      <c r="B2" s="540" t="s">
        <v>1</v>
      </c>
      <c r="C2" s="541"/>
      <c r="D2" s="541"/>
      <c r="E2" s="541"/>
      <c r="F2" s="541"/>
      <c r="G2" s="541"/>
      <c r="H2" s="541"/>
      <c r="I2" s="541"/>
      <c r="J2" s="541"/>
      <c r="K2" s="541"/>
    </row>
    <row r="3" spans="1:26" ht="12.75" customHeight="1">
      <c r="B3" s="540" t="s">
        <v>2</v>
      </c>
      <c r="C3" s="541"/>
      <c r="D3" s="541"/>
      <c r="E3" s="541"/>
      <c r="F3" s="541"/>
      <c r="G3" s="541"/>
      <c r="H3" s="541"/>
      <c r="I3" s="541"/>
      <c r="J3" s="541"/>
      <c r="K3" s="541"/>
    </row>
    <row r="4" spans="1:26" ht="12.75" customHeight="1"/>
    <row r="5" spans="1:26" ht="12.75" customHeight="1"/>
    <row r="6" spans="1:26" ht="12.75" customHeight="1"/>
    <row r="7" spans="1:26" ht="12.75" customHeight="1"/>
    <row r="8" spans="1:26" ht="12.75" customHeight="1">
      <c r="C8" s="630" t="s">
        <v>87</v>
      </c>
      <c r="D8" s="541"/>
      <c r="E8" s="541"/>
      <c r="F8" s="541"/>
      <c r="G8" s="541"/>
      <c r="H8" s="541"/>
      <c r="I8" s="541"/>
      <c r="J8" s="541"/>
    </row>
    <row r="9" spans="1:26" ht="12" customHeight="1">
      <c r="C9" s="57"/>
      <c r="D9" s="58"/>
      <c r="E9" s="58"/>
      <c r="F9" s="58"/>
      <c r="G9" s="58"/>
      <c r="H9" s="58"/>
      <c r="I9" s="58"/>
      <c r="J9" s="58"/>
    </row>
    <row r="10" spans="1:26" ht="12.75" customHeight="1">
      <c r="C10" s="60"/>
      <c r="D10" s="61"/>
      <c r="F10" s="62" t="s">
        <v>88</v>
      </c>
      <c r="G10" s="63" t="s">
        <v>90</v>
      </c>
      <c r="H10" s="64">
        <v>3.5000000000000003E-2</v>
      </c>
      <c r="I10" s="65"/>
      <c r="J10" s="65"/>
      <c r="K10" s="66"/>
    </row>
    <row r="11" spans="1:26" ht="12.75" customHeight="1">
      <c r="F11" s="67" t="s">
        <v>92</v>
      </c>
      <c r="G11" s="68" t="s">
        <v>94</v>
      </c>
      <c r="H11" s="69">
        <v>2.07E-2</v>
      </c>
      <c r="I11" s="70"/>
      <c r="K11" s="66"/>
    </row>
    <row r="12" spans="1:26" ht="12.75" customHeight="1">
      <c r="F12" s="67" t="s">
        <v>98</v>
      </c>
      <c r="G12" s="68" t="s">
        <v>99</v>
      </c>
      <c r="H12" s="69">
        <v>6.5000000000000002E-2</v>
      </c>
      <c r="I12" s="70"/>
      <c r="K12" s="66"/>
    </row>
    <row r="13" spans="1:26" ht="12.75" customHeight="1">
      <c r="F13" s="67" t="s">
        <v>100</v>
      </c>
      <c r="G13" s="68" t="s">
        <v>101</v>
      </c>
      <c r="H13" s="69">
        <v>5.0000000000000001E-3</v>
      </c>
      <c r="I13" s="70"/>
      <c r="K13" s="66"/>
    </row>
    <row r="14" spans="1:26" ht="12.75" customHeight="1">
      <c r="F14" s="67" t="s">
        <v>102</v>
      </c>
      <c r="G14" s="68" t="s">
        <v>85</v>
      </c>
      <c r="H14" s="69">
        <v>0.05</v>
      </c>
      <c r="I14" s="70"/>
      <c r="K14" s="66"/>
    </row>
    <row r="15" spans="1:26" ht="12.75" customHeight="1">
      <c r="A15" s="5"/>
      <c r="B15" s="5"/>
      <c r="C15" s="5"/>
      <c r="D15" s="5"/>
      <c r="E15" s="5"/>
      <c r="F15" s="71" t="s">
        <v>104</v>
      </c>
      <c r="G15" s="72"/>
      <c r="H15" s="73">
        <v>0</v>
      </c>
      <c r="I15" s="70"/>
      <c r="J15" s="5"/>
      <c r="K15" s="6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F16" s="74" t="s">
        <v>112</v>
      </c>
      <c r="G16" s="75" t="s">
        <v>85</v>
      </c>
      <c r="H16" s="76">
        <v>3.6499999999999998E-2</v>
      </c>
      <c r="I16" s="70"/>
      <c r="J16" s="77"/>
      <c r="K16" s="66"/>
    </row>
    <row r="17" spans="1:15" ht="12.75" customHeight="1">
      <c r="F17" s="78" t="s">
        <v>116</v>
      </c>
      <c r="G17" s="79"/>
      <c r="H17" s="80"/>
      <c r="I17" s="70"/>
      <c r="K17" s="66"/>
    </row>
    <row r="18" spans="1:15" ht="12.75" customHeight="1">
      <c r="F18" s="81" t="s">
        <v>119</v>
      </c>
      <c r="G18" s="82"/>
      <c r="H18" s="83"/>
      <c r="I18" s="85"/>
      <c r="K18" s="66"/>
    </row>
    <row r="19" spans="1:15" ht="12.75" customHeight="1">
      <c r="F19" s="631" t="s">
        <v>124</v>
      </c>
      <c r="G19" s="632"/>
      <c r="H19" s="88">
        <f>ROUND((((1+H10+H11)*(1+H12)*(1+H13))/(1-(H14+H15+H16))-1),4)</f>
        <v>0.2369</v>
      </c>
      <c r="I19" s="89"/>
      <c r="K19" s="66"/>
      <c r="L19" s="5"/>
      <c r="M19" s="5"/>
      <c r="N19" s="5"/>
      <c r="O19" s="5"/>
    </row>
    <row r="20" spans="1:15" ht="12.75" customHeight="1">
      <c r="G20" s="90"/>
      <c r="H20" s="89"/>
      <c r="I20" s="91"/>
      <c r="K20" s="66"/>
      <c r="L20" s="5"/>
      <c r="M20" s="5"/>
      <c r="N20" s="5"/>
      <c r="O20" s="5"/>
    </row>
    <row r="21" spans="1:15" ht="12.75" customHeight="1">
      <c r="A21" s="92" t="s">
        <v>127</v>
      </c>
      <c r="B21" s="89"/>
      <c r="C21" s="89"/>
      <c r="G21" s="93"/>
      <c r="H21" s="93"/>
      <c r="I21" s="93"/>
      <c r="J21" s="93"/>
      <c r="K21" s="66"/>
      <c r="L21" s="5"/>
      <c r="M21" s="94"/>
      <c r="N21" s="33"/>
      <c r="O21" s="70"/>
    </row>
    <row r="22" spans="1:15" ht="12.75" customHeight="1">
      <c r="C22" s="633"/>
      <c r="D22" s="575"/>
      <c r="E22" s="575"/>
      <c r="F22" s="575"/>
      <c r="G22" s="575"/>
      <c r="H22" s="575"/>
      <c r="I22" s="576"/>
      <c r="J22" s="95"/>
      <c r="K22" s="66"/>
      <c r="L22" s="5"/>
      <c r="M22" s="94"/>
      <c r="N22" s="33"/>
      <c r="O22" s="70"/>
    </row>
    <row r="23" spans="1:15" ht="12.75" customHeight="1">
      <c r="C23" s="634"/>
      <c r="D23" s="575"/>
      <c r="E23" s="575"/>
      <c r="F23" s="575"/>
      <c r="G23" s="575"/>
      <c r="H23" s="575"/>
      <c r="I23" s="576"/>
      <c r="J23" s="96"/>
      <c r="K23" s="66"/>
      <c r="L23" s="5"/>
      <c r="M23" s="94"/>
      <c r="N23" s="33"/>
      <c r="O23" s="70"/>
    </row>
    <row r="24" spans="1:15" ht="12.75" customHeight="1">
      <c r="C24" s="639"/>
      <c r="D24" s="575"/>
      <c r="E24" s="575"/>
      <c r="F24" s="575"/>
      <c r="G24" s="575"/>
      <c r="H24" s="575"/>
      <c r="I24" s="575"/>
      <c r="J24" s="576"/>
      <c r="K24" s="66"/>
      <c r="L24" s="5"/>
      <c r="M24" s="94"/>
      <c r="N24" s="33"/>
      <c r="O24" s="70"/>
    </row>
    <row r="25" spans="1:15" ht="12.75" customHeight="1">
      <c r="C25" s="640"/>
      <c r="D25" s="575"/>
      <c r="E25" s="575"/>
      <c r="F25" s="575"/>
      <c r="G25" s="575"/>
      <c r="H25" s="575"/>
      <c r="I25" s="576"/>
      <c r="J25" s="93"/>
      <c r="K25" s="66"/>
      <c r="L25" s="5"/>
      <c r="M25" s="94"/>
      <c r="N25" s="646"/>
      <c r="O25" s="70"/>
    </row>
    <row r="26" spans="1:15" ht="12.75" customHeight="1">
      <c r="C26" s="97"/>
      <c r="D26" s="97"/>
      <c r="E26" s="97"/>
      <c r="F26" s="97"/>
      <c r="G26" s="97"/>
      <c r="H26" s="98"/>
      <c r="I26" s="99"/>
      <c r="J26" s="95"/>
      <c r="K26" s="66"/>
      <c r="L26" s="5"/>
      <c r="M26" s="94"/>
      <c r="N26" s="541"/>
      <c r="O26" s="70"/>
    </row>
    <row r="27" spans="1:15" ht="12.75" customHeight="1">
      <c r="C27" s="97"/>
      <c r="D27" s="97"/>
      <c r="E27" s="97"/>
      <c r="F27" s="97"/>
      <c r="G27" s="97"/>
      <c r="H27" s="98"/>
      <c r="I27" s="99"/>
      <c r="J27" s="95"/>
      <c r="K27" s="66"/>
      <c r="L27" s="5"/>
      <c r="M27" s="89"/>
      <c r="N27" s="89"/>
      <c r="O27" s="85"/>
    </row>
    <row r="28" spans="1:15" ht="12.75" customHeight="1">
      <c r="C28" s="97"/>
      <c r="D28" s="97"/>
      <c r="E28" s="97"/>
      <c r="F28" s="97"/>
      <c r="G28" s="97"/>
      <c r="H28" s="98"/>
      <c r="I28" s="99"/>
      <c r="J28" s="95"/>
      <c r="K28" s="66"/>
      <c r="L28" s="5"/>
      <c r="M28" s="94"/>
      <c r="N28" s="94"/>
      <c r="O28" s="89"/>
    </row>
    <row r="29" spans="1:15" ht="12.75" customHeight="1">
      <c r="C29" s="634"/>
      <c r="D29" s="575"/>
      <c r="E29" s="575"/>
      <c r="F29" s="575"/>
      <c r="G29" s="575"/>
      <c r="H29" s="575"/>
      <c r="I29" s="576"/>
      <c r="J29" s="96"/>
      <c r="K29" s="66"/>
      <c r="L29" s="5"/>
      <c r="M29" s="90"/>
      <c r="N29" s="89"/>
      <c r="O29" s="91"/>
    </row>
    <row r="30" spans="1:15" ht="12.75" customHeight="1">
      <c r="C30" s="102"/>
      <c r="D30" s="103"/>
      <c r="E30" s="105"/>
      <c r="F30" s="93"/>
      <c r="G30" s="93"/>
      <c r="H30" s="93"/>
      <c r="I30" s="93"/>
      <c r="J30" s="106"/>
      <c r="K30" s="66"/>
      <c r="L30" s="5"/>
      <c r="M30" s="5"/>
      <c r="N30" s="5"/>
      <c r="O30" s="5"/>
    </row>
    <row r="31" spans="1:15" ht="12.75" customHeight="1">
      <c r="C31" s="647"/>
      <c r="D31" s="575"/>
      <c r="E31" s="575"/>
      <c r="F31" s="575"/>
      <c r="G31" s="575"/>
      <c r="H31" s="575"/>
      <c r="I31" s="575"/>
      <c r="J31" s="576"/>
      <c r="K31" s="66"/>
    </row>
    <row r="32" spans="1:15" ht="12.75" customHeight="1">
      <c r="C32" s="107"/>
      <c r="D32" s="107"/>
      <c r="E32" s="107"/>
      <c r="F32" s="107"/>
      <c r="G32" s="107"/>
      <c r="H32" s="107"/>
      <c r="I32" s="107"/>
      <c r="J32" s="107"/>
      <c r="K32" s="66"/>
    </row>
    <row r="33" spans="3:11" ht="12.75" customHeight="1">
      <c r="C33" s="648"/>
      <c r="D33" s="649"/>
      <c r="E33" s="575"/>
      <c r="F33" s="575"/>
      <c r="G33" s="575"/>
      <c r="H33" s="576"/>
      <c r="I33" s="635"/>
      <c r="J33" s="637"/>
      <c r="K33" s="66"/>
    </row>
    <row r="34" spans="3:11" ht="12.75" customHeight="1">
      <c r="C34" s="636"/>
      <c r="D34" s="110"/>
      <c r="E34" s="638"/>
      <c r="F34" s="575"/>
      <c r="G34" s="575"/>
      <c r="H34" s="576"/>
      <c r="I34" s="636"/>
      <c r="J34" s="636"/>
      <c r="K34" s="66"/>
    </row>
    <row r="35" spans="3:11" ht="12.75" customHeight="1">
      <c r="C35" s="113"/>
      <c r="D35" s="110"/>
      <c r="E35" s="114"/>
      <c r="F35" s="114"/>
      <c r="G35" s="114"/>
      <c r="H35" s="114"/>
      <c r="I35" s="115"/>
      <c r="J35" s="105"/>
      <c r="K35" s="66"/>
    </row>
    <row r="36" spans="3:11" ht="12.75" customHeight="1">
      <c r="C36" s="641"/>
      <c r="D36" s="575"/>
      <c r="E36" s="575"/>
      <c r="F36" s="575"/>
      <c r="G36" s="575"/>
      <c r="H36" s="575"/>
      <c r="I36" s="575"/>
      <c r="J36" s="576"/>
      <c r="K36" s="66"/>
    </row>
    <row r="37" spans="3:11" ht="12.75" customHeight="1">
      <c r="C37" s="641"/>
      <c r="D37" s="575"/>
      <c r="E37" s="575"/>
      <c r="F37" s="575"/>
      <c r="G37" s="575"/>
      <c r="H37" s="575"/>
      <c r="I37" s="575"/>
      <c r="J37" s="576"/>
      <c r="K37" s="66"/>
    </row>
    <row r="38" spans="3:11" ht="12.75" customHeight="1">
      <c r="C38" s="641"/>
      <c r="D38" s="575"/>
      <c r="E38" s="575"/>
      <c r="F38" s="575"/>
      <c r="G38" s="575"/>
      <c r="H38" s="575"/>
      <c r="I38" s="575"/>
      <c r="J38" s="576"/>
      <c r="K38" s="66"/>
    </row>
    <row r="39" spans="3:11" ht="12.75" customHeight="1">
      <c r="C39" s="641"/>
      <c r="D39" s="575"/>
      <c r="E39" s="575"/>
      <c r="F39" s="575"/>
      <c r="G39" s="575"/>
      <c r="H39" s="575"/>
      <c r="I39" s="575"/>
      <c r="J39" s="576"/>
      <c r="K39" s="66"/>
    </row>
    <row r="40" spans="3:11" ht="12.75" customHeight="1">
      <c r="C40" s="113"/>
      <c r="D40" s="110"/>
      <c r="E40" s="114"/>
      <c r="F40" s="114"/>
      <c r="G40" s="114"/>
      <c r="H40" s="114"/>
      <c r="I40" s="115"/>
      <c r="J40" s="105"/>
      <c r="K40" s="66"/>
    </row>
    <row r="41" spans="3:11" ht="12.75" customHeight="1">
      <c r="C41" s="107"/>
      <c r="D41" s="107"/>
      <c r="E41" s="107"/>
      <c r="F41" s="107"/>
      <c r="G41" s="107"/>
      <c r="H41" s="642"/>
      <c r="I41" s="643"/>
      <c r="J41" s="645"/>
      <c r="K41" s="66"/>
    </row>
    <row r="42" spans="3:11" ht="12.75" customHeight="1">
      <c r="C42" s="118"/>
      <c r="D42" s="107"/>
      <c r="E42" s="107"/>
      <c r="F42" s="107"/>
      <c r="G42" s="107"/>
      <c r="H42" s="644"/>
      <c r="I42" s="616"/>
      <c r="J42" s="636"/>
      <c r="K42" s="66"/>
    </row>
    <row r="43" spans="3:11" ht="12.75" customHeight="1"/>
    <row r="44" spans="3:11" ht="12.75" customHeight="1"/>
    <row r="45" spans="3:11" ht="12.75" customHeight="1"/>
    <row r="46" spans="3:11" ht="12.75" customHeight="1"/>
    <row r="47" spans="3:11" ht="12.75" customHeight="1"/>
    <row r="48" spans="3:11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/>
    <row r="61" spans="1:3" ht="19.5" customHeight="1"/>
    <row r="62" spans="1:3" ht="12.75" customHeight="1"/>
    <row r="63" spans="1:3" ht="12.75" customHeight="1"/>
    <row r="64" spans="1:3" ht="12.75" customHeight="1">
      <c r="A64" s="92"/>
      <c r="B64" s="89"/>
      <c r="C64" s="89"/>
    </row>
    <row r="65" spans="1:7" ht="12.75" customHeight="1"/>
    <row r="66" spans="1:7" ht="12.75" customHeight="1"/>
    <row r="67" spans="1:7" ht="12.75" customHeight="1"/>
    <row r="68" spans="1:7" ht="12.75" customHeight="1"/>
    <row r="69" spans="1:7" ht="12.75" customHeight="1"/>
    <row r="70" spans="1:7" ht="12.75" customHeight="1"/>
    <row r="71" spans="1:7" ht="12.75" customHeight="1"/>
    <row r="72" spans="1:7" ht="12.75" customHeight="1"/>
    <row r="73" spans="1:7" ht="12.75" customHeight="1"/>
    <row r="74" spans="1:7" ht="12.75" customHeight="1"/>
    <row r="75" spans="1:7" ht="12.75" customHeight="1"/>
    <row r="76" spans="1:7" ht="12.75" customHeight="1"/>
    <row r="77" spans="1:7" ht="12.75" customHeight="1">
      <c r="A77" s="122"/>
      <c r="B77" s="123"/>
      <c r="C77" s="123"/>
      <c r="D77" s="123"/>
      <c r="E77" s="123"/>
      <c r="F77" s="123"/>
      <c r="G77" s="123"/>
    </row>
    <row r="78" spans="1:7" ht="12.75" customHeight="1">
      <c r="A78" s="123"/>
      <c r="B78" s="123"/>
      <c r="C78" s="123"/>
      <c r="D78" s="123"/>
      <c r="E78" s="123"/>
      <c r="F78" s="123"/>
      <c r="G78" s="123"/>
    </row>
    <row r="79" spans="1:7" ht="12.75" customHeight="1">
      <c r="A79" s="123"/>
      <c r="B79" s="123"/>
      <c r="C79" s="123"/>
      <c r="D79" s="123"/>
      <c r="E79" s="123"/>
      <c r="F79" s="123"/>
      <c r="G79" s="123"/>
    </row>
    <row r="80" spans="1:7" ht="12.75" customHeight="1">
      <c r="A80" s="123"/>
      <c r="B80" s="123"/>
      <c r="C80" s="123"/>
      <c r="D80" s="123"/>
      <c r="E80" s="123"/>
      <c r="F80" s="123"/>
      <c r="G80" s="123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N25:N26"/>
    <mergeCell ref="C29:I29"/>
    <mergeCell ref="C31:J31"/>
    <mergeCell ref="C33:C34"/>
    <mergeCell ref="D33:H33"/>
    <mergeCell ref="C36:J36"/>
    <mergeCell ref="C37:J37"/>
    <mergeCell ref="C38:J38"/>
    <mergeCell ref="C39:J39"/>
    <mergeCell ref="H41:I42"/>
    <mergeCell ref="J41:J42"/>
    <mergeCell ref="C22:I22"/>
    <mergeCell ref="C23:I23"/>
    <mergeCell ref="I33:I34"/>
    <mergeCell ref="J33:J34"/>
    <mergeCell ref="E34:H34"/>
    <mergeCell ref="C24:J24"/>
    <mergeCell ref="C25:I25"/>
    <mergeCell ref="B1:K1"/>
    <mergeCell ref="B2:K2"/>
    <mergeCell ref="B3:K3"/>
    <mergeCell ref="C8:J8"/>
    <mergeCell ref="F19:G19"/>
  </mergeCells>
  <pageMargins left="0.511811024" right="0.511811024" top="0.78740157499999996" bottom="0.78740157499999996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27" sqref="C27"/>
    </sheetView>
  </sheetViews>
  <sheetFormatPr defaultColWidth="8.85546875" defaultRowHeight="15"/>
  <cols>
    <col min="1" max="1" width="21.85546875" style="351" customWidth="1"/>
    <col min="2" max="2" width="12.5703125" style="351" customWidth="1"/>
    <col min="3" max="3" width="23.28515625" style="351" customWidth="1"/>
    <col min="4" max="4" width="7" style="351" customWidth="1"/>
    <col min="5" max="5" width="13.28515625" style="351" bestFit="1" customWidth="1"/>
    <col min="6" max="6" width="6.42578125" style="351" customWidth="1"/>
    <col min="7" max="16384" width="8.85546875" style="351"/>
  </cols>
  <sheetData>
    <row r="2" spans="1:7">
      <c r="A2" s="658" t="s">
        <v>344</v>
      </c>
      <c r="B2" s="658"/>
      <c r="C2" s="658"/>
      <c r="D2" s="658"/>
      <c r="E2" s="658"/>
      <c r="F2" s="658"/>
      <c r="G2" s="658"/>
    </row>
    <row r="3" spans="1:7">
      <c r="A3" s="659" t="s">
        <v>345</v>
      </c>
      <c r="B3" s="659"/>
      <c r="C3" s="659"/>
      <c r="D3" s="659" t="s">
        <v>125</v>
      </c>
      <c r="E3" s="659"/>
      <c r="F3" s="660"/>
      <c r="G3" s="494" t="s">
        <v>24</v>
      </c>
    </row>
    <row r="4" spans="1:7">
      <c r="A4" s="495" t="s">
        <v>346</v>
      </c>
      <c r="B4" s="661" t="s">
        <v>43</v>
      </c>
      <c r="C4" s="495" t="s">
        <v>258</v>
      </c>
      <c r="D4" s="663" t="s">
        <v>43</v>
      </c>
      <c r="E4" s="663">
        <v>4</v>
      </c>
      <c r="F4" s="663" t="s">
        <v>84</v>
      </c>
      <c r="G4" s="664">
        <f>A5*C5*E4</f>
        <v>64</v>
      </c>
    </row>
    <row r="5" spans="1:7">
      <c r="A5" s="495">
        <v>8</v>
      </c>
      <c r="B5" s="662"/>
      <c r="C5" s="495">
        <v>2</v>
      </c>
      <c r="D5" s="663"/>
      <c r="E5" s="663"/>
      <c r="F5" s="663"/>
      <c r="G5" s="664"/>
    </row>
    <row r="6" spans="1:7" ht="22.9" customHeight="1">
      <c r="A6" s="353"/>
      <c r="B6" s="353"/>
      <c r="C6" s="353"/>
      <c r="D6" s="353"/>
      <c r="E6" s="353"/>
      <c r="F6" s="353"/>
    </row>
    <row r="7" spans="1:7">
      <c r="A7" s="651" t="s">
        <v>347</v>
      </c>
      <c r="B7" s="651"/>
      <c r="C7" s="651"/>
      <c r="D7" s="651"/>
      <c r="E7" s="353"/>
      <c r="F7" s="353"/>
    </row>
    <row r="8" spans="1:7">
      <c r="A8" s="651"/>
      <c r="B8" s="651"/>
      <c r="C8" s="651"/>
      <c r="D8" s="651"/>
      <c r="E8" s="353"/>
      <c r="F8" s="353"/>
    </row>
    <row r="9" spans="1:7" ht="31.9" customHeight="1">
      <c r="A9" s="496" t="s">
        <v>96</v>
      </c>
      <c r="B9" s="497" t="s">
        <v>48</v>
      </c>
      <c r="C9" s="496">
        <v>169.04</v>
      </c>
      <c r="D9" s="353"/>
      <c r="E9" s="353"/>
      <c r="F9" s="353"/>
    </row>
    <row r="10" spans="1:7">
      <c r="A10" s="496" t="s">
        <v>106</v>
      </c>
      <c r="B10" s="497" t="s">
        <v>48</v>
      </c>
      <c r="C10" s="496">
        <v>65.56</v>
      </c>
      <c r="D10" s="353"/>
      <c r="E10" s="353"/>
      <c r="F10" s="353"/>
    </row>
    <row r="11" spans="1:7">
      <c r="A11" s="496" t="s">
        <v>110</v>
      </c>
      <c r="B11" s="497" t="s">
        <v>48</v>
      </c>
      <c r="C11" s="496">
        <v>52.14</v>
      </c>
      <c r="D11" s="353"/>
      <c r="E11" s="353"/>
      <c r="F11" s="353"/>
    </row>
    <row r="12" spans="1:7">
      <c r="A12" s="498"/>
      <c r="B12" s="498"/>
      <c r="C12" s="498"/>
      <c r="D12" s="353"/>
      <c r="E12" s="353"/>
      <c r="F12" s="353"/>
    </row>
    <row r="13" spans="1:7">
      <c r="A13" s="499" t="s">
        <v>348</v>
      </c>
      <c r="B13" s="500">
        <f>C9/SUM(C9:C11)</f>
        <v>0.58952361023924105</v>
      </c>
      <c r="C13" s="501">
        <f>B13*C9</f>
        <v>99.653071074841307</v>
      </c>
      <c r="D13" s="353"/>
      <c r="E13" s="353"/>
      <c r="F13" s="353"/>
    </row>
    <row r="14" spans="1:7">
      <c r="A14" s="499" t="s">
        <v>349</v>
      </c>
      <c r="B14" s="500">
        <f>C10/SUM(C9:C11)</f>
        <v>0.22863918532468439</v>
      </c>
      <c r="C14" s="501">
        <f>B14*C10</f>
        <v>14.989584989886309</v>
      </c>
      <c r="D14" s="353"/>
      <c r="E14" s="353"/>
      <c r="F14" s="353"/>
    </row>
    <row r="15" spans="1:7">
      <c r="A15" s="499" t="s">
        <v>350</v>
      </c>
      <c r="B15" s="500">
        <f>C11/SUM(C9:C11)</f>
        <v>0.18183720443607448</v>
      </c>
      <c r="C15" s="501">
        <f>B15*C11</f>
        <v>9.480991839296923</v>
      </c>
      <c r="D15" s="353"/>
      <c r="E15" s="353"/>
      <c r="F15" s="353"/>
    </row>
    <row r="16" spans="1:7">
      <c r="A16" s="353"/>
      <c r="B16" s="353"/>
      <c r="C16" s="502">
        <f>ROUND(SUM(C13:C15),2)</f>
        <v>124.12</v>
      </c>
      <c r="D16" s="353"/>
      <c r="E16" s="353"/>
      <c r="F16" s="353"/>
    </row>
    <row r="17" spans="1:6">
      <c r="A17" s="353"/>
      <c r="B17" s="353"/>
      <c r="C17" s="353"/>
      <c r="D17" s="353"/>
      <c r="E17" s="353"/>
      <c r="F17" s="353"/>
    </row>
    <row r="18" spans="1:6">
      <c r="A18" s="652" t="s">
        <v>351</v>
      </c>
      <c r="B18" s="652"/>
      <c r="C18" s="652"/>
      <c r="D18" s="495" t="s">
        <v>48</v>
      </c>
      <c r="E18" s="495" t="s">
        <v>28</v>
      </c>
      <c r="F18" s="353"/>
    </row>
    <row r="19" spans="1:6" ht="29.25">
      <c r="A19" s="504" t="s">
        <v>352</v>
      </c>
      <c r="B19" s="653">
        <f>C16</f>
        <v>124.12</v>
      </c>
      <c r="C19" s="653"/>
      <c r="D19" s="497">
        <f>G4</f>
        <v>64</v>
      </c>
      <c r="E19" s="505">
        <f>B19*D19</f>
        <v>7943.68</v>
      </c>
      <c r="F19" s="353"/>
    </row>
    <row r="20" spans="1:6">
      <c r="A20" s="503"/>
      <c r="B20" s="353"/>
      <c r="C20" s="353"/>
      <c r="D20" s="353"/>
      <c r="E20" s="353"/>
      <c r="F20" s="353"/>
    </row>
    <row r="21" spans="1:6">
      <c r="A21" s="353"/>
      <c r="B21" s="353"/>
      <c r="C21" s="353"/>
      <c r="D21" s="353"/>
      <c r="E21" s="353"/>
      <c r="F21" s="353"/>
    </row>
    <row r="22" spans="1:6">
      <c r="A22" s="654" t="s">
        <v>353</v>
      </c>
      <c r="B22" s="654"/>
      <c r="C22" s="654"/>
      <c r="D22" s="354" t="s">
        <v>48</v>
      </c>
      <c r="E22" s="352" t="s">
        <v>28</v>
      </c>
      <c r="F22" s="353"/>
    </row>
    <row r="23" spans="1:6">
      <c r="A23" s="352" t="s">
        <v>266</v>
      </c>
      <c r="B23" s="655">
        <v>15.69</v>
      </c>
      <c r="C23" s="656"/>
      <c r="D23" s="354">
        <f>G4</f>
        <v>64</v>
      </c>
      <c r="E23" s="355">
        <f t="shared" ref="E23" si="0">B23*D23</f>
        <v>1004.16</v>
      </c>
      <c r="F23" s="353"/>
    </row>
    <row r="24" spans="1:6">
      <c r="A24" s="353"/>
      <c r="B24" s="353"/>
      <c r="C24" s="353"/>
      <c r="D24" s="353"/>
      <c r="E24" s="353"/>
      <c r="F24" s="353"/>
    </row>
    <row r="25" spans="1:6">
      <c r="A25" s="353"/>
      <c r="B25" s="353"/>
      <c r="C25" s="352" t="s">
        <v>24</v>
      </c>
      <c r="D25" s="353"/>
      <c r="E25" s="353"/>
      <c r="F25" s="353"/>
    </row>
    <row r="26" spans="1:6">
      <c r="A26" s="654" t="s">
        <v>354</v>
      </c>
      <c r="B26" s="657"/>
      <c r="C26" s="356">
        <f>E19+E23</f>
        <v>8947.84</v>
      </c>
      <c r="D26" s="353"/>
      <c r="E26" s="353"/>
      <c r="F26" s="353"/>
    </row>
    <row r="27" spans="1:6">
      <c r="A27" s="650" t="s">
        <v>205</v>
      </c>
      <c r="B27" s="650"/>
      <c r="C27" s="506">
        <f>ROUND(C26/G4,2)</f>
        <v>139.81</v>
      </c>
    </row>
  </sheetData>
  <mergeCells count="15">
    <mergeCell ref="A2:G2"/>
    <mergeCell ref="A3:C3"/>
    <mergeCell ref="D3:F3"/>
    <mergeCell ref="B4:B5"/>
    <mergeCell ref="D4:D5"/>
    <mergeCell ref="E4:E5"/>
    <mergeCell ref="F4:F5"/>
    <mergeCell ref="G4:G5"/>
    <mergeCell ref="A27:B27"/>
    <mergeCell ref="A7:D8"/>
    <mergeCell ref="A18:C18"/>
    <mergeCell ref="B19:C19"/>
    <mergeCell ref="A22:C22"/>
    <mergeCell ref="B23:C23"/>
    <mergeCell ref="A26:B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/>
  </sheetViews>
  <sheetFormatPr defaultColWidth="14.42578125" defaultRowHeight="15" customHeight="1"/>
  <cols>
    <col min="1" max="26" width="9.140625" style="228" customWidth="1"/>
    <col min="27" max="16384" width="14.42578125" style="228"/>
  </cols>
  <sheetData>
    <row r="1" spans="1:26" ht="12.75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ht="12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12.7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12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spans="1:26" ht="12.75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12.75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2.75" customHeight="1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6" ht="12.75" customHeight="1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6" ht="12.75" customHeigh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6" ht="12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12.7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spans="1:26" ht="12.75" customHeight="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12.75" customHeight="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12.75" customHeight="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spans="1:26" ht="12.75" customHeight="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spans="1:26" ht="12.75" customHeight="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spans="1:26" ht="12.75" customHeight="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ht="12.75" customHeight="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12.75" customHeight="1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12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12.7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12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ht="12.7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spans="1:26" ht="12.7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ht="12.7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12.7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12.7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12.7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12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12.7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12.7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12.7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ht="12.75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ht="12.7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ht="12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ht="12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ht="12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ht="12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2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spans="1:26" ht="12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spans="1:26" ht="12.7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spans="1:26" ht="12.75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spans="1:26" ht="12.75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spans="1:26" ht="12.75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spans="1:26" ht="12.7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26" ht="12.75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spans="1:26" ht="12.7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spans="1:26" ht="12.75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12.7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spans="1:26" ht="12.75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spans="1:26" ht="12.75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spans="1:26" ht="12.7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spans="1:26" ht="12.75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spans="1:26" ht="12.75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spans="1:26" ht="12.75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spans="1:26" ht="12.75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spans="1:26" ht="12.75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spans="1:26" ht="12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spans="1:26" ht="12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spans="1:26" ht="12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spans="1:26" ht="12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spans="1:26" ht="12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12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12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12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1:26" ht="12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12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1:26" ht="12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1:26" ht="12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1:26" ht="12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1:26" ht="12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26" ht="12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26" ht="12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26" ht="12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26" ht="12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26" ht="12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26" ht="12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26" ht="12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1:26" ht="12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spans="1:26" ht="12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6" ht="12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6" ht="12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6" ht="12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spans="1:26" ht="12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spans="1:26" ht="12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spans="1:26" ht="12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spans="1:26" ht="12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12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12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12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12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spans="1:26" ht="12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spans="1:26" ht="12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12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spans="1:26" ht="12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spans="1:26" ht="12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12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12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12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12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12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12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12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spans="1:26" ht="12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spans="1:26" ht="12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12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12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12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12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12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spans="1:26" ht="12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spans="1:26" ht="12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12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12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12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12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12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spans="1:26" ht="12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spans="1:26" ht="12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spans="1:26" ht="12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spans="1:26" ht="12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spans="1:26" ht="12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spans="1:26" ht="12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spans="1:26" ht="12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spans="1:26" ht="12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spans="1:26" ht="12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spans="1:26" ht="12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spans="1:26" ht="12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spans="1:26" ht="12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spans="1:26" ht="12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 ht="12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spans="1:26" ht="12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 ht="12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 ht="12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 ht="12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 ht="12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 ht="12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spans="1:26" ht="12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 ht="12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 ht="12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 ht="12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 ht="12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spans="1:26" ht="12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ht="12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6" ht="12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6" ht="12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6" ht="12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spans="1:26" ht="12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spans="1:26" ht="12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6" ht="12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spans="1:26" ht="12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spans="1:26" ht="12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spans="1:26" ht="12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spans="1:26" ht="12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spans="1:26" ht="12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spans="1:26" ht="12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spans="1:26" ht="12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spans="1:26" ht="12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spans="1:26" ht="12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spans="1:26" ht="12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spans="1:26" ht="12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spans="1:26" ht="12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spans="1:26" ht="12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spans="1:26" ht="12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spans="1:26" ht="12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spans="1:26" ht="12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spans="1:26" ht="12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spans="1:26" ht="12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spans="1:26" ht="12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26" ht="12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spans="1:26" ht="12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spans="1:26" ht="12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spans="1:26" ht="12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spans="1:26" ht="12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spans="1:26" ht="12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spans="1:26" ht="12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spans="1:26" ht="12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spans="1:26" ht="12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spans="1:26" ht="12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spans="1:26" ht="12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spans="1:26" ht="12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spans="1:26" ht="12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spans="1:26" ht="12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spans="1:26" ht="12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spans="1:26" ht="12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spans="1:26" ht="12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spans="1:26" ht="12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spans="1:26" ht="12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spans="1:26" ht="12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spans="1:26" ht="12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spans="1:26" ht="12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spans="1:26" ht="12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spans="1:26" ht="12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spans="1:26" ht="12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spans="1:26" ht="12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spans="1:26" ht="12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spans="1:26" ht="12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spans="1:26" ht="12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spans="1:26" ht="12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spans="1:26" ht="12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spans="1:26" ht="12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spans="1:26" ht="12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spans="1:26" ht="12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spans="1:26" ht="12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spans="1:26" ht="12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spans="1:26" ht="12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spans="1:26" ht="12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spans="1:26" ht="12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spans="1:26" ht="12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spans="1:26" ht="12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spans="1:26" ht="12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spans="1:26" ht="12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spans="1:26" ht="12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spans="1:26" ht="12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spans="1:26" ht="12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spans="1:26" ht="12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spans="1:26" ht="12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spans="1:26" ht="12.75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spans="1:26" ht="12.75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spans="1:26" ht="12.75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spans="1:26" ht="12.75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spans="1:26" ht="12.75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spans="1:26" ht="12.75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spans="1:26" ht="12.75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spans="1:26" ht="12.75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spans="1:26" ht="12.75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spans="1:26" ht="12.75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spans="1:26" ht="12.75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spans="1:26" ht="12.75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spans="1:26" ht="12.75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spans="1:26" ht="12.75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spans="1:26" ht="12.75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spans="1:26" ht="12.75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spans="1:26" ht="12.75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spans="1:26" ht="12.75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spans="1:26" ht="12.75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spans="1:26" ht="12.75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spans="1:26" ht="12.75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spans="1:26" ht="12.75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spans="1:26" ht="12.75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spans="1:26" ht="12.75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spans="1:26" ht="12.75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spans="1:26" ht="12.75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spans="1:26" ht="12.7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spans="1:26" ht="12.75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spans="1:26" ht="12.75" customHeight="1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spans="1:26" ht="12.75" customHeight="1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spans="1:26" ht="12.75" customHeight="1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spans="1:26" ht="12.75" customHeight="1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spans="1:26" ht="12.75" customHeight="1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spans="1:26" ht="12.75" customHeight="1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spans="1:26" ht="12.75" customHeight="1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spans="1:26" ht="12.75" customHeight="1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spans="1:26" ht="12.75" customHeight="1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spans="1:26" ht="12.75" customHeight="1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spans="1:26" ht="12.75" customHeight="1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spans="1:26" ht="12.75" customHeight="1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spans="1:26" ht="12.75" customHeight="1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spans="1:26" ht="12.75" customHeight="1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spans="1:26" ht="12.75" customHeight="1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spans="1:26" ht="12.75" customHeight="1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spans="1:26" ht="12.75" customHeight="1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spans="1:26" ht="12.75" customHeight="1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spans="1:26" ht="12.75" customHeight="1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spans="1:26" ht="12.75" customHeight="1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spans="1:26" ht="12.75" customHeight="1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spans="1:26" ht="12.75" customHeight="1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spans="1:26" ht="12.75" customHeight="1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spans="1:26" ht="12.75" customHeight="1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spans="1:26" ht="12.75" customHeight="1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spans="1:26" ht="12.75" customHeight="1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spans="1:26" ht="12.75" customHeight="1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spans="1:26" ht="12.75" customHeight="1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spans="1:26" ht="12.75" customHeight="1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spans="1:26" ht="12.75" customHeight="1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spans="1:26" ht="12.75" customHeight="1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spans="1:26" ht="12.75" customHeight="1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spans="1:26" ht="12.75" customHeight="1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spans="1:26" ht="12.75" customHeight="1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spans="1:26" ht="12.75" customHeight="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spans="1:26" ht="12.75" customHeight="1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spans="1:26" ht="12.75" customHeight="1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spans="1:26" ht="12.75" customHeight="1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spans="1:26" ht="12.75" customHeight="1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spans="1:26" ht="12.75" customHeight="1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spans="1:26" ht="12.75" customHeight="1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spans="1:26" ht="12.75" customHeight="1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spans="1:26" ht="12.75" customHeight="1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spans="1:26" ht="12.75" customHeight="1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spans="1:26" ht="12.75" customHeight="1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spans="1:26" ht="12.75" customHeight="1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spans="1:26" ht="12.75" customHeight="1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spans="1:26" ht="12.75" customHeight="1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spans="1:26" ht="12.75" customHeight="1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spans="1:26" ht="12.75" customHeight="1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spans="1:26" ht="12.75" customHeight="1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spans="1:26" ht="12.75" customHeight="1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spans="1:26" ht="12.75" customHeight="1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spans="1:26" ht="12.75" customHeight="1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spans="1:26" ht="12.75" customHeight="1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spans="1:26" ht="12.75" customHeight="1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spans="1:26" ht="12.75" customHeight="1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spans="1:26" ht="12.75" customHeight="1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spans="1:26" ht="12.75" customHeight="1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spans="1:26" ht="12.75" customHeight="1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spans="1:26" ht="12.75" customHeight="1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spans="1:26" ht="12.75" customHeight="1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spans="1:26" ht="12.75" customHeight="1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spans="1:26" ht="12.75" customHeight="1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spans="1:26" ht="12.75" customHeight="1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spans="1:26" ht="12.75" customHeight="1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spans="1:26" ht="12.75" customHeight="1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spans="1:26" ht="12.75" customHeight="1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spans="1:26" ht="12.75" customHeight="1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spans="1:26" ht="12.75" customHeight="1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spans="1:26" ht="12.75" customHeight="1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spans="1:26" ht="12.75" customHeight="1">
      <c r="A317" s="227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spans="1:26" ht="12.75" customHeight="1">
      <c r="A318" s="227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spans="1:26" ht="12.75" customHeight="1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spans="1:26" ht="12.75" customHeight="1">
      <c r="A320" s="227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spans="1:26" ht="12.75" customHeight="1">
      <c r="A321" s="227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spans="1:26" ht="12.75" customHeight="1">
      <c r="A322" s="227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spans="1:26" ht="12.75" customHeight="1">
      <c r="A323" s="227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spans="1:26" ht="12.75" customHeight="1">
      <c r="A324" s="227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spans="1:26" ht="12.75" customHeight="1">
      <c r="A325" s="227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spans="1:26" ht="12.75" customHeight="1">
      <c r="A326" s="227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spans="1:26" ht="12.75" customHeight="1">
      <c r="A327" s="227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spans="1:26" ht="12.75" customHeight="1">
      <c r="A328" s="227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spans="1:26" ht="12.75" customHeight="1">
      <c r="A329" s="227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spans="1:26" ht="12.75" customHeight="1">
      <c r="A330" s="227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spans="1:26" ht="12.75" customHeight="1">
      <c r="A331" s="227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spans="1:26" ht="12.75" customHeight="1">
      <c r="A332" s="227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spans="1:26" ht="12.75" customHeight="1">
      <c r="A333" s="227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spans="1:26" ht="12.75" customHeight="1">
      <c r="A334" s="227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spans="1:26" ht="12.75" customHeight="1">
      <c r="A335" s="227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spans="1:26" ht="12.75" customHeight="1">
      <c r="A336" s="227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spans="1:26" ht="12.75" customHeight="1">
      <c r="A337" s="227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spans="1:26" ht="12.75" customHeight="1">
      <c r="A338" s="227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spans="1:26" ht="12.75" customHeight="1">
      <c r="A339" s="227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spans="1:26" ht="12.75" customHeight="1">
      <c r="A340" s="227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spans="1:26" ht="12.75" customHeight="1">
      <c r="A341" s="227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spans="1:26" ht="12.75" customHeight="1">
      <c r="A342" s="227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spans="1:26" ht="12.75" customHeight="1">
      <c r="A343" s="227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spans="1:26" ht="12.75" customHeight="1">
      <c r="A344" s="227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spans="1:26" ht="12.75" customHeight="1">
      <c r="A345" s="227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spans="1:26" ht="12.75" customHeight="1">
      <c r="A346" s="227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spans="1:26" ht="12.75" customHeight="1">
      <c r="A347" s="227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spans="1:26" ht="12.75" customHeight="1">
      <c r="A348" s="227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spans="1:26" ht="12.75" customHeight="1">
      <c r="A349" s="227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spans="1:26" ht="12.75" customHeight="1">
      <c r="A350" s="227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spans="1:26" ht="12.75" customHeight="1">
      <c r="A351" s="227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spans="1:26" ht="12.75" customHeight="1">
      <c r="A352" s="227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spans="1:26" ht="12.75" customHeight="1">
      <c r="A353" s="227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spans="1:26" ht="12.75" customHeight="1">
      <c r="A354" s="227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spans="1:26" ht="12.75" customHeight="1">
      <c r="A355" s="227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spans="1:26" ht="12.75" customHeight="1">
      <c r="A356" s="227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spans="1:26" ht="12.75" customHeight="1">
      <c r="A357" s="227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spans="1:26" ht="12.75" customHeight="1">
      <c r="A358" s="227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spans="1:26" ht="12.75" customHeight="1">
      <c r="A359" s="227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spans="1:26" ht="12.75" customHeight="1">
      <c r="A360" s="227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spans="1:26" ht="12.75" customHeight="1">
      <c r="A361" s="227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spans="1:26" ht="12.75" customHeight="1">
      <c r="A362" s="227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spans="1:26" ht="12.75" customHeight="1">
      <c r="A363" s="227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spans="1:26" ht="12.75" customHeight="1">
      <c r="A364" s="227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spans="1:26" ht="12.75" customHeight="1">
      <c r="A365" s="227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spans="1:26" ht="12.75" customHeight="1">
      <c r="A366" s="227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spans="1:26" ht="12.75" customHeight="1">
      <c r="A367" s="227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spans="1:26" ht="12.75" customHeight="1">
      <c r="A368" s="227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spans="1:26" ht="12.75" customHeight="1">
      <c r="A369" s="227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spans="1:26" ht="12.75" customHeight="1">
      <c r="A370" s="227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spans="1:26" ht="12.75" customHeight="1">
      <c r="A371" s="227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spans="1:26" ht="12.75" customHeight="1">
      <c r="A372" s="227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spans="1:26" ht="12.75" customHeight="1">
      <c r="A373" s="227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spans="1:26" ht="12.75" customHeight="1">
      <c r="A374" s="227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spans="1:26" ht="12.75" customHeight="1">
      <c r="A375" s="227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spans="1:26" ht="12.75" customHeight="1">
      <c r="A376" s="227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spans="1:26" ht="12.75" customHeight="1">
      <c r="A377" s="227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spans="1:26" ht="12.75" customHeight="1">
      <c r="A378" s="227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spans="1:26" ht="12.75" customHeight="1">
      <c r="A379" s="227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spans="1:26" ht="12.75" customHeight="1">
      <c r="A380" s="227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spans="1:26" ht="12.75" customHeight="1">
      <c r="A381" s="227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spans="1:26" ht="12.75" customHeight="1">
      <c r="A382" s="227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spans="1:26" ht="12.75" customHeight="1">
      <c r="A383" s="227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spans="1:26" ht="12.75" customHeight="1">
      <c r="A384" s="227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spans="1:26" ht="12.75" customHeight="1">
      <c r="A385" s="227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spans="1:26" ht="12.75" customHeight="1">
      <c r="A386" s="227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spans="1:26" ht="12.75" customHeight="1">
      <c r="A387" s="227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spans="1:26" ht="12.75" customHeight="1">
      <c r="A388" s="227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spans="1:26" ht="12.75" customHeight="1">
      <c r="A389" s="227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spans="1:26" ht="12.75" customHeight="1">
      <c r="A390" s="227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spans="1:26" ht="12.75" customHeight="1">
      <c r="A391" s="227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spans="1:26" ht="12.75" customHeight="1">
      <c r="A392" s="227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spans="1:26" ht="12.75" customHeight="1">
      <c r="A393" s="227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spans="1:26" ht="12.75" customHeight="1">
      <c r="A394" s="227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spans="1:26" ht="12.75" customHeight="1">
      <c r="A395" s="227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spans="1:26" ht="12.75" customHeight="1">
      <c r="A396" s="227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spans="1:26" ht="12.75" customHeight="1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spans="1:26" ht="12.75" customHeight="1">
      <c r="A398" s="227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spans="1:26" ht="12.75" customHeight="1">
      <c r="A399" s="227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spans="1:26" ht="12.75" customHeight="1">
      <c r="A400" s="227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spans="1:26" ht="12.75" customHeight="1">
      <c r="A401" s="227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spans="1:26" ht="12.75" customHeight="1">
      <c r="A402" s="227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spans="1:26" ht="12.75" customHeight="1">
      <c r="A403" s="227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spans="1:26" ht="12.75" customHeight="1">
      <c r="A404" s="227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spans="1:26" ht="12.75" customHeight="1">
      <c r="A405" s="227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spans="1:26" ht="12.75" customHeight="1">
      <c r="A406" s="227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spans="1:26" ht="12.75" customHeight="1">
      <c r="A407" s="227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spans="1:26" ht="12.75" customHeight="1">
      <c r="A408" s="227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spans="1:26" ht="12.75" customHeight="1">
      <c r="A409" s="227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spans="1:26" ht="12.75" customHeight="1">
      <c r="A410" s="227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spans="1:26" ht="12.75" customHeight="1">
      <c r="A411" s="227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spans="1:26" ht="12.75" customHeight="1">
      <c r="A412" s="227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spans="1:26" ht="12.75" customHeight="1">
      <c r="A413" s="227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spans="1:26" ht="12.75" customHeight="1">
      <c r="A414" s="227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spans="1:26" ht="12.75" customHeight="1">
      <c r="A415" s="227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spans="1:26" ht="12.75" customHeight="1">
      <c r="A416" s="227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spans="1:26" ht="12.75" customHeight="1">
      <c r="A417" s="227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spans="1:26" ht="12.75" customHeight="1">
      <c r="A418" s="227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spans="1:26" ht="12.75" customHeight="1">
      <c r="A419" s="227"/>
      <c r="B419" s="227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spans="1:26" ht="12.75" customHeight="1">
      <c r="A420" s="227"/>
      <c r="B420" s="227"/>
      <c r="C420" s="227"/>
      <c r="D420" s="227"/>
      <c r="E420" s="227"/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spans="1:26" ht="12.75" customHeight="1">
      <c r="A421" s="227"/>
      <c r="B421" s="227"/>
      <c r="C421" s="227"/>
      <c r="D421" s="227"/>
      <c r="E421" s="227"/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spans="1:26" ht="12.75" customHeight="1">
      <c r="A422" s="227"/>
      <c r="B422" s="227"/>
      <c r="C422" s="227"/>
      <c r="D422" s="227"/>
      <c r="E422" s="227"/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spans="1:26" ht="12.75" customHeight="1">
      <c r="A423" s="227"/>
      <c r="B423" s="227"/>
      <c r="C423" s="227"/>
      <c r="D423" s="227"/>
      <c r="E423" s="227"/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spans="1:26" ht="12.75" customHeight="1">
      <c r="A424" s="227"/>
      <c r="B424" s="227"/>
      <c r="C424" s="227"/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spans="1:26" ht="12.75" customHeight="1">
      <c r="A425" s="227"/>
      <c r="B425" s="227"/>
      <c r="C425" s="227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spans="1:26" ht="12.75" customHeight="1">
      <c r="A426" s="227"/>
      <c r="B426" s="227"/>
      <c r="C426" s="227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spans="1:26" ht="12.75" customHeight="1">
      <c r="A427" s="227"/>
      <c r="B427" s="227"/>
      <c r="C427" s="227"/>
      <c r="D427" s="227"/>
      <c r="E427" s="227"/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spans="1:26" ht="12.75" customHeight="1">
      <c r="A428" s="227"/>
      <c r="B428" s="227"/>
      <c r="C428" s="227"/>
      <c r="D428" s="227"/>
      <c r="E428" s="227"/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spans="1:26" ht="12.75" customHeight="1">
      <c r="A429" s="227"/>
      <c r="B429" s="227"/>
      <c r="C429" s="227"/>
      <c r="D429" s="227"/>
      <c r="E429" s="227"/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spans="1:26" ht="12.75" customHeight="1">
      <c r="A430" s="227"/>
      <c r="B430" s="227"/>
      <c r="C430" s="227"/>
      <c r="D430" s="227"/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spans="1:26" ht="12.75" customHeight="1">
      <c r="A431" s="227"/>
      <c r="B431" s="227"/>
      <c r="C431" s="227"/>
      <c r="D431" s="227"/>
      <c r="E431" s="227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spans="1:26" ht="12.75" customHeight="1">
      <c r="A432" s="227"/>
      <c r="B432" s="227"/>
      <c r="C432" s="227"/>
      <c r="D432" s="227"/>
      <c r="E432" s="227"/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spans="1:26" ht="12.75" customHeight="1">
      <c r="A433" s="227"/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spans="1:26" ht="12.75" customHeight="1">
      <c r="A434" s="227"/>
      <c r="B434" s="227"/>
      <c r="C434" s="227"/>
      <c r="D434" s="227"/>
      <c r="E434" s="227"/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spans="1:26" ht="12.75" customHeight="1">
      <c r="A435" s="227"/>
      <c r="B435" s="227"/>
      <c r="C435" s="227"/>
      <c r="D435" s="227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spans="1:26" ht="12.75" customHeight="1">
      <c r="A436" s="227"/>
      <c r="B436" s="227"/>
      <c r="C436" s="227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spans="1:26" ht="12.75" customHeight="1">
      <c r="A437" s="227"/>
      <c r="B437" s="227"/>
      <c r="C437" s="227"/>
      <c r="D437" s="227"/>
      <c r="E437" s="227"/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spans="1:26" ht="12.75" customHeight="1">
      <c r="A438" s="227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spans="1:26" ht="12.75" customHeight="1">
      <c r="A439" s="227"/>
      <c r="B439" s="227"/>
      <c r="C439" s="227"/>
      <c r="D439" s="227"/>
      <c r="E439" s="227"/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spans="1:26" ht="12.75" customHeight="1">
      <c r="A440" s="227"/>
      <c r="B440" s="227"/>
      <c r="C440" s="227"/>
      <c r="D440" s="227"/>
      <c r="E440" s="227"/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spans="1:26" ht="12.75" customHeight="1">
      <c r="A441" s="227"/>
      <c r="B441" s="227"/>
      <c r="C441" s="227"/>
      <c r="D441" s="227"/>
      <c r="E441" s="227"/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spans="1:26" ht="12.75" customHeight="1">
      <c r="A442" s="227"/>
      <c r="B442" s="227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spans="1:26" ht="12.75" customHeight="1">
      <c r="A443" s="227"/>
      <c r="B443" s="227"/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spans="1:26" ht="12.75" customHeight="1">
      <c r="A444" s="227"/>
      <c r="B444" s="227"/>
      <c r="C444" s="227"/>
      <c r="D444" s="227"/>
      <c r="E444" s="227"/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spans="1:26" ht="12.75" customHeight="1">
      <c r="A445" s="227"/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spans="1:26" ht="12.75" customHeight="1">
      <c r="A446" s="227"/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spans="1:26" ht="12.75" customHeight="1">
      <c r="A447" s="227"/>
      <c r="B447" s="227"/>
      <c r="C447" s="227"/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spans="1:26" ht="12.75" customHeight="1">
      <c r="A448" s="227"/>
      <c r="B448" s="227"/>
      <c r="C448" s="227"/>
      <c r="D448" s="227"/>
      <c r="E448" s="227"/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spans="1:26" ht="12.75" customHeight="1">
      <c r="A449" s="227"/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spans="1:26" ht="12.75" customHeight="1">
      <c r="A450" s="227"/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spans="1:26" ht="12.75" customHeight="1">
      <c r="A451" s="227"/>
      <c r="B451" s="227"/>
      <c r="C451" s="227"/>
      <c r="D451" s="227"/>
      <c r="E451" s="227"/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spans="1:26" ht="12.75" customHeight="1">
      <c r="A452" s="227"/>
      <c r="B452" s="227"/>
      <c r="C452" s="227"/>
      <c r="D452" s="227"/>
      <c r="E452" s="227"/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spans="1:26" ht="12.75" customHeight="1">
      <c r="A453" s="227"/>
      <c r="B453" s="227"/>
      <c r="C453" s="227"/>
      <c r="D453" s="227"/>
      <c r="E453" s="227"/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spans="1:26" ht="12.75" customHeight="1">
      <c r="A454" s="227"/>
      <c r="B454" s="227"/>
      <c r="C454" s="227"/>
      <c r="D454" s="227"/>
      <c r="E454" s="227"/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spans="1:26" ht="12.75" customHeight="1">
      <c r="A455" s="227"/>
      <c r="B455" s="227"/>
      <c r="C455" s="227"/>
      <c r="D455" s="227"/>
      <c r="E455" s="227"/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spans="1:26" ht="12.75" customHeight="1">
      <c r="A456" s="227"/>
      <c r="B456" s="227"/>
      <c r="C456" s="227"/>
      <c r="D456" s="227"/>
      <c r="E456" s="227"/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spans="1:26" ht="12.75" customHeight="1">
      <c r="A457" s="227"/>
      <c r="B457" s="227"/>
      <c r="C457" s="227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spans="1:26" ht="12.75" customHeight="1">
      <c r="A458" s="227"/>
      <c r="B458" s="227"/>
      <c r="C458" s="227"/>
      <c r="D458" s="227"/>
      <c r="E458" s="227"/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spans="1:26" ht="12.75" customHeight="1">
      <c r="A459" s="227"/>
      <c r="B459" s="227"/>
      <c r="C459" s="227"/>
      <c r="D459" s="227"/>
      <c r="E459" s="227"/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spans="1:26" ht="12.75" customHeight="1">
      <c r="A460" s="227"/>
      <c r="B460" s="227"/>
      <c r="C460" s="227"/>
      <c r="D460" s="227"/>
      <c r="E460" s="227"/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spans="1:26" ht="12.75" customHeight="1">
      <c r="A461" s="227"/>
      <c r="B461" s="227"/>
      <c r="C461" s="227"/>
      <c r="D461" s="227"/>
      <c r="E461" s="227"/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spans="1:26" ht="12.75" customHeight="1">
      <c r="A462" s="227"/>
      <c r="B462" s="227"/>
      <c r="C462" s="227"/>
      <c r="D462" s="227"/>
      <c r="E462" s="227"/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spans="1:26" ht="12.75" customHeight="1">
      <c r="A463" s="227"/>
      <c r="B463" s="227"/>
      <c r="C463" s="227"/>
      <c r="D463" s="227"/>
      <c r="E463" s="227"/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spans="1:26" ht="12.75" customHeight="1">
      <c r="A464" s="227"/>
      <c r="B464" s="227"/>
      <c r="C464" s="227"/>
      <c r="D464" s="227"/>
      <c r="E464" s="227"/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spans="1:26" ht="12.75" customHeight="1">
      <c r="A465" s="227"/>
      <c r="B465" s="227"/>
      <c r="C465" s="227"/>
      <c r="D465" s="227"/>
      <c r="E465" s="227"/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spans="1:26" ht="12.75" customHeight="1">
      <c r="A466" s="227"/>
      <c r="B466" s="227"/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spans="1:26" ht="12.75" customHeight="1">
      <c r="A467" s="227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spans="1:26" ht="12.75" customHeight="1">
      <c r="A468" s="227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spans="1:26" ht="12.75" customHeight="1">
      <c r="A469" s="227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spans="1:26" ht="12.75" customHeight="1">
      <c r="A470" s="227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spans="1:26" ht="12.75" customHeight="1">
      <c r="A471" s="227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spans="1:26" ht="12.75" customHeight="1">
      <c r="A472" s="227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spans="1:26" ht="12.75" customHeight="1">
      <c r="A473" s="227"/>
      <c r="B473" s="227"/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spans="1:26" ht="12.75" customHeight="1">
      <c r="A474" s="227"/>
      <c r="B474" s="227"/>
      <c r="C474" s="227"/>
      <c r="D474" s="227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spans="1:26" ht="12.75" customHeight="1">
      <c r="A475" s="227"/>
      <c r="B475" s="227"/>
      <c r="C475" s="227"/>
      <c r="D475" s="227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spans="1:26" ht="12.75" customHeight="1">
      <c r="A476" s="227"/>
      <c r="B476" s="227"/>
      <c r="C476" s="227"/>
      <c r="D476" s="227"/>
      <c r="E476" s="227"/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spans="1:26" ht="12.75" customHeight="1">
      <c r="A477" s="227"/>
      <c r="B477" s="227"/>
      <c r="C477" s="227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spans="1:26" ht="12.75" customHeight="1">
      <c r="A478" s="227"/>
      <c r="B478" s="227"/>
      <c r="C478" s="227"/>
      <c r="D478" s="227"/>
      <c r="E478" s="227"/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spans="1:26" ht="12.75" customHeight="1">
      <c r="A479" s="227"/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spans="1:26" ht="12.75" customHeight="1">
      <c r="A480" s="227"/>
      <c r="B480" s="227"/>
      <c r="C480" s="227"/>
      <c r="D480" s="227"/>
      <c r="E480" s="227"/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spans="1:26" ht="12.75" customHeight="1">
      <c r="A481" s="227"/>
      <c r="B481" s="227"/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spans="1:26" ht="12.75" customHeight="1">
      <c r="A482" s="227"/>
      <c r="B482" s="227"/>
      <c r="C482" s="227"/>
      <c r="D482" s="227"/>
      <c r="E482" s="227"/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spans="1:26" ht="12.75" customHeight="1">
      <c r="A483" s="227"/>
      <c r="B483" s="227"/>
      <c r="C483" s="227"/>
      <c r="D483" s="227"/>
      <c r="E483" s="227"/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spans="1:26" ht="12.75" customHeight="1">
      <c r="A484" s="227"/>
      <c r="B484" s="227"/>
      <c r="C484" s="227"/>
      <c r="D484" s="227"/>
      <c r="E484" s="227"/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spans="1:26" ht="12.75" customHeight="1">
      <c r="A485" s="227"/>
      <c r="B485" s="227"/>
      <c r="C485" s="227"/>
      <c r="D485" s="227"/>
      <c r="E485" s="227"/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spans="1:26" ht="12.75" customHeight="1">
      <c r="A486" s="227"/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spans="1:26" ht="12.75" customHeight="1">
      <c r="A487" s="227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spans="1:26" ht="12.75" customHeight="1">
      <c r="A488" s="227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spans="1:26" ht="12.75" customHeight="1">
      <c r="A489" s="227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spans="1:26" ht="12.75" customHeight="1">
      <c r="A490" s="227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spans="1:26" ht="12.75" customHeight="1">
      <c r="A491" s="227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spans="1:26" ht="12.75" customHeight="1">
      <c r="A492" s="227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spans="1:26" ht="12.75" customHeight="1">
      <c r="A493" s="227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spans="1:26" ht="12.75" customHeight="1">
      <c r="A494" s="227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spans="1:26" ht="12.75" customHeight="1">
      <c r="A495" s="227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spans="1:26" ht="12.75" customHeight="1">
      <c r="A496" s="227"/>
      <c r="B496" s="227"/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spans="1:26" ht="12.75" customHeight="1">
      <c r="A497" s="227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spans="1:26" ht="12.75" customHeight="1">
      <c r="A498" s="227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spans="1:26" ht="12.75" customHeight="1">
      <c r="A499" s="227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spans="1:26" ht="12.75" customHeight="1">
      <c r="A500" s="227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spans="1:26" ht="12.75" customHeight="1">
      <c r="A501" s="227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spans="1:26" ht="12.75" customHeight="1">
      <c r="A502" s="227"/>
      <c r="B502" s="227"/>
      <c r="C502" s="227"/>
      <c r="D502" s="227"/>
      <c r="E502" s="227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spans="1:26" ht="12.75" customHeight="1">
      <c r="A503" s="227"/>
      <c r="B503" s="227"/>
      <c r="C503" s="227"/>
      <c r="D503" s="227"/>
      <c r="E503" s="227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spans="1:26" ht="12.75" customHeight="1">
      <c r="A504" s="227"/>
      <c r="B504" s="227"/>
      <c r="C504" s="227"/>
      <c r="D504" s="227"/>
      <c r="E504" s="227"/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spans="1:26" ht="12.75" customHeight="1">
      <c r="A505" s="227"/>
      <c r="B505" s="227"/>
      <c r="C505" s="227"/>
      <c r="D505" s="227"/>
      <c r="E505" s="227"/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spans="1:26" ht="12.75" customHeight="1">
      <c r="A506" s="227"/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spans="1:26" ht="12.75" customHeight="1">
      <c r="A507" s="227"/>
      <c r="B507" s="227"/>
      <c r="C507" s="227"/>
      <c r="D507" s="227"/>
      <c r="E507" s="227"/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spans="1:26" ht="12.75" customHeight="1">
      <c r="A508" s="227"/>
      <c r="B508" s="227"/>
      <c r="C508" s="227"/>
      <c r="D508" s="227"/>
      <c r="E508" s="227"/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spans="1:26" ht="12.75" customHeight="1">
      <c r="A509" s="227"/>
      <c r="B509" s="227"/>
      <c r="C509" s="227"/>
      <c r="D509" s="227"/>
      <c r="E509" s="227"/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spans="1:26" ht="12.75" customHeight="1">
      <c r="A510" s="227"/>
      <c r="B510" s="227"/>
      <c r="C510" s="227"/>
      <c r="D510" s="227"/>
      <c r="E510" s="227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spans="1:26" ht="12.75" customHeight="1">
      <c r="A511" s="227"/>
      <c r="B511" s="227"/>
      <c r="C511" s="227"/>
      <c r="D511" s="227"/>
      <c r="E511" s="227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spans="1:26" ht="12.75" customHeight="1">
      <c r="A512" s="227"/>
      <c r="B512" s="227"/>
      <c r="C512" s="227"/>
      <c r="D512" s="227"/>
      <c r="E512" s="227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spans="1:26" ht="12.75" customHeight="1">
      <c r="A513" s="227"/>
      <c r="B513" s="227"/>
      <c r="C513" s="227"/>
      <c r="D513" s="227"/>
      <c r="E513" s="227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spans="1:26" ht="12.75" customHeight="1">
      <c r="A514" s="227"/>
      <c r="B514" s="227"/>
      <c r="C514" s="227"/>
      <c r="D514" s="227"/>
      <c r="E514" s="227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spans="1:26" ht="12.75" customHeight="1">
      <c r="A515" s="227"/>
      <c r="B515" s="227"/>
      <c r="C515" s="227"/>
      <c r="D515" s="227"/>
      <c r="E515" s="227"/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spans="1:26" ht="12.75" customHeight="1">
      <c r="A516" s="227"/>
      <c r="B516" s="227"/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spans="1:26" ht="12.75" customHeight="1">
      <c r="A517" s="227"/>
      <c r="B517" s="227"/>
      <c r="C517" s="227"/>
      <c r="D517" s="227"/>
      <c r="E517" s="227"/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spans="1:26" ht="12.75" customHeight="1">
      <c r="A518" s="227"/>
      <c r="B518" s="227"/>
      <c r="C518" s="227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spans="1:26" ht="12.75" customHeight="1">
      <c r="A519" s="227"/>
      <c r="B519" s="227"/>
      <c r="C519" s="227"/>
      <c r="D519" s="227"/>
      <c r="E519" s="227"/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spans="1:26" ht="12.75" customHeight="1">
      <c r="A520" s="227"/>
      <c r="B520" s="227"/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spans="1:26" ht="12.75" customHeight="1">
      <c r="A521" s="227"/>
      <c r="B521" s="227"/>
      <c r="C521" s="227"/>
      <c r="D521" s="227"/>
      <c r="E521" s="227"/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spans="1:26" ht="12.75" customHeight="1">
      <c r="A522" s="227"/>
      <c r="B522" s="227"/>
      <c r="C522" s="227"/>
      <c r="D522" s="227"/>
      <c r="E522" s="227"/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spans="1:26" ht="12.75" customHeight="1">
      <c r="A523" s="227"/>
      <c r="B523" s="227"/>
      <c r="C523" s="227"/>
      <c r="D523" s="227"/>
      <c r="E523" s="227"/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spans="1:26" ht="12.75" customHeight="1">
      <c r="A524" s="227"/>
      <c r="B524" s="227"/>
      <c r="C524" s="227"/>
      <c r="D524" s="227"/>
      <c r="E524" s="227"/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spans="1:26" ht="12.75" customHeight="1">
      <c r="A525" s="227"/>
      <c r="B525" s="227"/>
      <c r="C525" s="227"/>
      <c r="D525" s="227"/>
      <c r="E525" s="227"/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spans="1:26" ht="12.75" customHeight="1">
      <c r="A526" s="227"/>
      <c r="B526" s="227"/>
      <c r="C526" s="227"/>
      <c r="D526" s="227"/>
      <c r="E526" s="227"/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spans="1:26" ht="12.75" customHeight="1">
      <c r="A527" s="227"/>
      <c r="B527" s="227"/>
      <c r="C527" s="227"/>
      <c r="D527" s="227"/>
      <c r="E527" s="227"/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spans="1:26" ht="12.75" customHeight="1">
      <c r="A528" s="227"/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spans="1:26" ht="12.75" customHeight="1">
      <c r="A529" s="227"/>
      <c r="B529" s="227"/>
      <c r="C529" s="227"/>
      <c r="D529" s="227"/>
      <c r="E529" s="227"/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spans="1:26" ht="12.75" customHeight="1">
      <c r="A530" s="227"/>
      <c r="B530" s="227"/>
      <c r="C530" s="227"/>
      <c r="D530" s="227"/>
      <c r="E530" s="227"/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spans="1:26" ht="12.75" customHeight="1">
      <c r="A531" s="227"/>
      <c r="B531" s="227"/>
      <c r="C531" s="227"/>
      <c r="D531" s="227"/>
      <c r="E531" s="227"/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spans="1:26" ht="12.75" customHeight="1">
      <c r="A532" s="227"/>
      <c r="B532" s="227"/>
      <c r="C532" s="227"/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spans="1:26" ht="12.75" customHeight="1">
      <c r="A533" s="227"/>
      <c r="B533" s="227"/>
      <c r="C533" s="227"/>
      <c r="D533" s="227"/>
      <c r="E533" s="227"/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spans="1:26" ht="12.75" customHeight="1">
      <c r="A534" s="227"/>
      <c r="B534" s="227"/>
      <c r="C534" s="227"/>
      <c r="D534" s="227"/>
      <c r="E534" s="227"/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spans="1:26" ht="12.75" customHeight="1">
      <c r="A535" s="227"/>
      <c r="B535" s="227"/>
      <c r="C535" s="227"/>
      <c r="D535" s="227"/>
      <c r="E535" s="227"/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spans="1:26" ht="12.75" customHeight="1">
      <c r="A536" s="227"/>
      <c r="B536" s="227"/>
      <c r="C536" s="227"/>
      <c r="D536" s="227"/>
      <c r="E536" s="227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spans="1:26" ht="12.75" customHeight="1">
      <c r="A537" s="227"/>
      <c r="B537" s="227"/>
      <c r="C537" s="227"/>
      <c r="D537" s="227"/>
      <c r="E537" s="227"/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spans="1:26" ht="12.75" customHeight="1">
      <c r="A538" s="227"/>
      <c r="B538" s="227"/>
      <c r="C538" s="227"/>
      <c r="D538" s="227"/>
      <c r="E538" s="227"/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spans="1:26" ht="12.75" customHeight="1">
      <c r="A539" s="227"/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spans="1:26" ht="12.75" customHeight="1">
      <c r="A540" s="227"/>
      <c r="B540" s="227"/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spans="1:26" ht="12.75" customHeight="1">
      <c r="A541" s="227"/>
      <c r="B541" s="227"/>
      <c r="C541" s="227"/>
      <c r="D541" s="227"/>
      <c r="E541" s="227"/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spans="1:26" ht="12.75" customHeight="1">
      <c r="A542" s="227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spans="1:26" ht="12.75" customHeight="1">
      <c r="A543" s="227"/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spans="1:26" ht="12.75" customHeight="1">
      <c r="A544" s="227"/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spans="1:26" ht="12.75" customHeight="1">
      <c r="A545" s="227"/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spans="1:26" ht="12.75" customHeight="1">
      <c r="A546" s="227"/>
      <c r="B546" s="227"/>
      <c r="C546" s="227"/>
      <c r="D546" s="227"/>
      <c r="E546" s="227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spans="1:26" ht="12.75" customHeight="1">
      <c r="A547" s="227"/>
      <c r="B547" s="227"/>
      <c r="C547" s="227"/>
      <c r="D547" s="227"/>
      <c r="E547" s="227"/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spans="1:26" ht="12.75" customHeight="1">
      <c r="A548" s="227"/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spans="1:26" ht="12.75" customHeight="1">
      <c r="A549" s="227"/>
      <c r="B549" s="227"/>
      <c r="C549" s="227"/>
      <c r="D549" s="227"/>
      <c r="E549" s="227"/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spans="1:26" ht="12.75" customHeight="1">
      <c r="A550" s="227"/>
      <c r="B550" s="227"/>
      <c r="C550" s="227"/>
      <c r="D550" s="227"/>
      <c r="E550" s="227"/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spans="1:26" ht="12.75" customHeight="1">
      <c r="A551" s="227"/>
      <c r="B551" s="227"/>
      <c r="C551" s="227"/>
      <c r="D551" s="227"/>
      <c r="E551" s="227"/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spans="1:26" ht="12.75" customHeight="1">
      <c r="A552" s="227"/>
      <c r="B552" s="227"/>
      <c r="C552" s="227"/>
      <c r="D552" s="227"/>
      <c r="E552" s="227"/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spans="1:26" ht="12.75" customHeight="1">
      <c r="A553" s="227"/>
      <c r="B553" s="227"/>
      <c r="C553" s="227"/>
      <c r="D553" s="227"/>
      <c r="E553" s="227"/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spans="1:26" ht="12.75" customHeight="1">
      <c r="A554" s="227"/>
      <c r="B554" s="227"/>
      <c r="C554" s="227"/>
      <c r="D554" s="227"/>
      <c r="E554" s="227"/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spans="1:26" ht="12.75" customHeight="1">
      <c r="A555" s="227"/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spans="1:26" ht="12.75" customHeight="1">
      <c r="A556" s="227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spans="1:26" ht="12.75" customHeight="1">
      <c r="A557" s="227"/>
      <c r="B557" s="227"/>
      <c r="C557" s="227"/>
      <c r="D557" s="227"/>
      <c r="E557" s="227"/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spans="1:26" ht="12.75" customHeight="1">
      <c r="A558" s="227"/>
      <c r="B558" s="227"/>
      <c r="C558" s="227"/>
      <c r="D558" s="227"/>
      <c r="E558" s="227"/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spans="1:26" ht="12.75" customHeight="1">
      <c r="A559" s="227"/>
      <c r="B559" s="227"/>
      <c r="C559" s="227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spans="1:26" ht="12.75" customHeight="1">
      <c r="A560" s="227"/>
      <c r="B560" s="227"/>
      <c r="C560" s="227"/>
      <c r="D560" s="227"/>
      <c r="E560" s="227"/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spans="1:26" ht="12.75" customHeight="1">
      <c r="A561" s="227"/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spans="1:26" ht="12.75" customHeight="1">
      <c r="A562" s="227"/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spans="1:26" ht="12.75" customHeight="1">
      <c r="A563" s="227"/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spans="1:26" ht="12.75" customHeight="1">
      <c r="A564" s="227"/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spans="1:26" ht="12.75" customHeight="1">
      <c r="A565" s="227"/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spans="1:26" ht="12.75" customHeight="1">
      <c r="A566" s="227"/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spans="1:26" ht="12.75" customHeight="1">
      <c r="A567" s="227"/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spans="1:26" ht="12.75" customHeight="1">
      <c r="A568" s="227"/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spans="1:26" ht="12.75" customHeight="1">
      <c r="A569" s="227"/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spans="1:26" ht="12.75" customHeight="1">
      <c r="A570" s="227"/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spans="1:26" ht="12.75" customHeight="1">
      <c r="A571" s="227"/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spans="1:26" ht="12.75" customHeight="1">
      <c r="A572" s="227"/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spans="1:26" ht="12.75" customHeight="1">
      <c r="A573" s="227"/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spans="1:26" ht="12.75" customHeight="1">
      <c r="A574" s="227"/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spans="1:26" ht="12.75" customHeight="1">
      <c r="A575" s="227"/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spans="1:26" ht="12.75" customHeight="1">
      <c r="A576" s="227"/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spans="1:26" ht="12.75" customHeight="1">
      <c r="A577" s="227"/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spans="1:26" ht="12.75" customHeight="1">
      <c r="A578" s="227"/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spans="1:26" ht="12.75" customHeight="1">
      <c r="A579" s="227"/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spans="1:26" ht="12.75" customHeight="1">
      <c r="A580" s="227"/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spans="1:26" ht="12.75" customHeight="1">
      <c r="A581" s="227"/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spans="1:26" ht="12.75" customHeight="1">
      <c r="A582" s="227"/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spans="1:26" ht="12.75" customHeight="1">
      <c r="A583" s="227"/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spans="1:26" ht="12.75" customHeight="1">
      <c r="A584" s="227"/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spans="1:26" ht="12.75" customHeight="1">
      <c r="A585" s="227"/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spans="1:26" ht="12.75" customHeight="1">
      <c r="A586" s="227"/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spans="1:26" ht="12.75" customHeight="1">
      <c r="A587" s="227"/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spans="1:26" ht="12.75" customHeight="1">
      <c r="A588" s="227"/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spans="1:26" ht="12.75" customHeight="1">
      <c r="A589" s="227"/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spans="1:26" ht="12.75" customHeight="1">
      <c r="A590" s="227"/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spans="1:26" ht="12.75" customHeight="1">
      <c r="A591" s="227"/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spans="1:26" ht="12.75" customHeight="1">
      <c r="A592" s="227"/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spans="1:26" ht="12.75" customHeight="1">
      <c r="A593" s="227"/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spans="1:26" ht="12.75" customHeight="1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spans="1:26" ht="12.75" customHeight="1">
      <c r="A595" s="227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spans="1:26" ht="12.75" customHeight="1">
      <c r="A596" s="227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spans="1:26" ht="12.75" customHeight="1">
      <c r="A597" s="227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spans="1:26" ht="12.75" customHeight="1">
      <c r="A598" s="227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spans="1:26" ht="12.75" customHeight="1">
      <c r="A599" s="227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spans="1:26" ht="12.75" customHeight="1">
      <c r="A600" s="227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spans="1:26" ht="12.75" customHeight="1">
      <c r="A601" s="227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spans="1:26" ht="12.75" customHeight="1">
      <c r="A602" s="227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spans="1:26" ht="12.75" customHeight="1">
      <c r="A603" s="227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spans="1:26" ht="12.75" customHeight="1">
      <c r="A604" s="227"/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spans="1:26" ht="12.75" customHeight="1">
      <c r="A605" s="227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spans="1:26" ht="12.75" customHeight="1">
      <c r="A606" s="227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spans="1:26" ht="12.75" customHeight="1">
      <c r="A607" s="227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spans="1:26" ht="12.75" customHeight="1">
      <c r="A608" s="227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spans="1:26" ht="12.75" customHeight="1">
      <c r="A609" s="227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spans="1:26" ht="12.75" customHeight="1">
      <c r="A610" s="227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spans="1:26" ht="12.75" customHeight="1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spans="1:26" ht="12.75" customHeight="1">
      <c r="A612" s="227"/>
      <c r="B612" s="227"/>
      <c r="C612" s="227"/>
      <c r="D612" s="227"/>
      <c r="E612" s="227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spans="1:26" ht="12.75" customHeight="1">
      <c r="A613" s="227"/>
      <c r="B613" s="227"/>
      <c r="C613" s="227"/>
      <c r="D613" s="227"/>
      <c r="E613" s="227"/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spans="1:26" ht="12.75" customHeight="1">
      <c r="A614" s="227"/>
      <c r="B614" s="227"/>
      <c r="C614" s="227"/>
      <c r="D614" s="227"/>
      <c r="E614" s="227"/>
      <c r="F614" s="227"/>
      <c r="G614" s="227"/>
      <c r="H614" s="227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spans="1:26" ht="12.75" customHeight="1">
      <c r="A615" s="227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spans="1:26" ht="12.75" customHeight="1">
      <c r="A616" s="227"/>
      <c r="B616" s="227"/>
      <c r="C616" s="227"/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spans="1:26" ht="12.75" customHeight="1">
      <c r="A617" s="227"/>
      <c r="B617" s="227"/>
      <c r="C617" s="227"/>
      <c r="D617" s="227"/>
      <c r="E617" s="227"/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spans="1:26" ht="12.75" customHeight="1">
      <c r="A618" s="227"/>
      <c r="B618" s="227"/>
      <c r="C618" s="227"/>
      <c r="D618" s="227"/>
      <c r="E618" s="227"/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spans="1:26" ht="12.75" customHeight="1">
      <c r="A619" s="227"/>
      <c r="B619" s="227"/>
      <c r="C619" s="227"/>
      <c r="D619" s="227"/>
      <c r="E619" s="227"/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spans="1:26" ht="12.75" customHeight="1">
      <c r="A620" s="227"/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spans="1:26" ht="12.75" customHeight="1">
      <c r="A621" s="227"/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spans="1:26" ht="12.75" customHeight="1">
      <c r="A622" s="227"/>
      <c r="B622" s="227"/>
      <c r="C622" s="227"/>
      <c r="D622" s="227"/>
      <c r="E622" s="227"/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spans="1:26" ht="12.75" customHeight="1">
      <c r="A623" s="227"/>
      <c r="B623" s="227"/>
      <c r="C623" s="227"/>
      <c r="D623" s="227"/>
      <c r="E623" s="227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spans="1:26" ht="12.75" customHeight="1">
      <c r="A624" s="227"/>
      <c r="B624" s="227"/>
      <c r="C624" s="227"/>
      <c r="D624" s="227"/>
      <c r="E624" s="227"/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spans="1:26" ht="12.75" customHeight="1">
      <c r="A625" s="227"/>
      <c r="B625" s="227"/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spans="1:26" ht="12.75" customHeight="1">
      <c r="A626" s="227"/>
      <c r="B626" s="227"/>
      <c r="C626" s="227"/>
      <c r="D626" s="227"/>
      <c r="E626" s="227"/>
      <c r="F626" s="227"/>
      <c r="G626" s="227"/>
      <c r="H626" s="227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spans="1:26" ht="12.75" customHeight="1">
      <c r="A627" s="227"/>
      <c r="B627" s="227"/>
      <c r="C627" s="227"/>
      <c r="D627" s="227"/>
      <c r="E627" s="227"/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spans="1:26" ht="12.75" customHeight="1">
      <c r="A628" s="227"/>
      <c r="B628" s="227"/>
      <c r="C628" s="227"/>
      <c r="D628" s="227"/>
      <c r="E628" s="227"/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spans="1:26" ht="12.75" customHeight="1">
      <c r="A629" s="227"/>
      <c r="B629" s="227"/>
      <c r="C629" s="227"/>
      <c r="D629" s="227"/>
      <c r="E629" s="227"/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spans="1:26" ht="12.75" customHeight="1">
      <c r="A630" s="227"/>
      <c r="B630" s="227"/>
      <c r="C630" s="227"/>
      <c r="D630" s="227"/>
      <c r="E630" s="227"/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spans="1:26" ht="12.75" customHeight="1">
      <c r="A631" s="227"/>
      <c r="B631" s="227"/>
      <c r="C631" s="227"/>
      <c r="D631" s="227"/>
      <c r="E631" s="227"/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spans="1:26" ht="12.75" customHeight="1">
      <c r="A632" s="227"/>
      <c r="B632" s="227"/>
      <c r="C632" s="227"/>
      <c r="D632" s="227"/>
      <c r="E632" s="227"/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spans="1:26" ht="12.75" customHeight="1">
      <c r="A633" s="227"/>
      <c r="B633" s="227"/>
      <c r="C633" s="227"/>
      <c r="D633" s="227"/>
      <c r="E633" s="227"/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spans="1:26" ht="12.75" customHeight="1">
      <c r="A634" s="227"/>
      <c r="B634" s="227"/>
      <c r="C634" s="227"/>
      <c r="D634" s="227"/>
      <c r="E634" s="227"/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spans="1:26" ht="12.75" customHeight="1">
      <c r="A635" s="227"/>
      <c r="B635" s="227"/>
      <c r="C635" s="227"/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spans="1:26" ht="12.75" customHeight="1">
      <c r="A636" s="227"/>
      <c r="B636" s="227"/>
      <c r="C636" s="227"/>
      <c r="D636" s="227"/>
      <c r="E636" s="227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spans="1:26" ht="12.75" customHeight="1">
      <c r="A637" s="227"/>
      <c r="B637" s="227"/>
      <c r="C637" s="227"/>
      <c r="D637" s="227"/>
      <c r="E637" s="227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spans="1:26" ht="12.75" customHeight="1">
      <c r="A638" s="227"/>
      <c r="B638" s="227"/>
      <c r="C638" s="227"/>
      <c r="D638" s="227"/>
      <c r="E638" s="227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spans="1:26" ht="12.75" customHeight="1">
      <c r="A639" s="227"/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spans="1:26" ht="12.75" customHeight="1">
      <c r="A640" s="227"/>
      <c r="B640" s="227"/>
      <c r="C640" s="227"/>
      <c r="D640" s="227"/>
      <c r="E640" s="227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spans="1:26" ht="12.75" customHeight="1">
      <c r="A641" s="227"/>
      <c r="B641" s="227"/>
      <c r="C641" s="227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spans="1:26" ht="12.75" customHeight="1">
      <c r="A642" s="227"/>
      <c r="B642" s="227"/>
      <c r="C642" s="227"/>
      <c r="D642" s="227"/>
      <c r="E642" s="227"/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spans="1:26" ht="12.75" customHeight="1">
      <c r="A643" s="227"/>
      <c r="B643" s="227"/>
      <c r="C643" s="227"/>
      <c r="D643" s="227"/>
      <c r="E643" s="227"/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spans="1:26" ht="12.75" customHeight="1">
      <c r="A644" s="227"/>
      <c r="B644" s="227"/>
      <c r="C644" s="227"/>
      <c r="D644" s="227"/>
      <c r="E644" s="227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spans="1:26" ht="12.75" customHeight="1">
      <c r="A645" s="227"/>
      <c r="B645" s="227"/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spans="1:26" ht="12.75" customHeight="1">
      <c r="A646" s="227"/>
      <c r="B646" s="227"/>
      <c r="C646" s="227"/>
      <c r="D646" s="227"/>
      <c r="E646" s="227"/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spans="1:26" ht="12.75" customHeight="1">
      <c r="A647" s="227"/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spans="1:26" ht="12.75" customHeight="1">
      <c r="A648" s="227"/>
      <c r="B648" s="227"/>
      <c r="C648" s="227"/>
      <c r="D648" s="227"/>
      <c r="E648" s="227"/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spans="1:26" ht="12.75" customHeight="1">
      <c r="A649" s="227"/>
      <c r="B649" s="227"/>
      <c r="C649" s="227"/>
      <c r="D649" s="227"/>
      <c r="E649" s="227"/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spans="1:26" ht="12.75" customHeight="1">
      <c r="A650" s="227"/>
      <c r="B650" s="227"/>
      <c r="C650" s="227"/>
      <c r="D650" s="227"/>
      <c r="E650" s="227"/>
      <c r="F650" s="227"/>
      <c r="G650" s="227"/>
      <c r="H650" s="227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spans="1:26" ht="12.75" customHeight="1">
      <c r="A651" s="227"/>
      <c r="B651" s="227"/>
      <c r="C651" s="227"/>
      <c r="D651" s="227"/>
      <c r="E651" s="227"/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spans="1:26" ht="12.75" customHeight="1">
      <c r="A652" s="227"/>
      <c r="B652" s="227"/>
      <c r="C652" s="227"/>
      <c r="D652" s="227"/>
      <c r="E652" s="227"/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spans="1:26" ht="12.75" customHeight="1">
      <c r="A653" s="227"/>
      <c r="B653" s="227"/>
      <c r="C653" s="227"/>
      <c r="D653" s="227"/>
      <c r="E653" s="227"/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spans="1:26" ht="12.75" customHeight="1">
      <c r="A654" s="227"/>
      <c r="B654" s="227"/>
      <c r="C654" s="227"/>
      <c r="D654" s="227"/>
      <c r="E654" s="227"/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spans="1:26" ht="12.75" customHeight="1">
      <c r="A655" s="227"/>
      <c r="B655" s="227"/>
      <c r="C655" s="227"/>
      <c r="D655" s="227"/>
      <c r="E655" s="227"/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spans="1:26" ht="12.75" customHeight="1">
      <c r="A656" s="227"/>
      <c r="B656" s="227"/>
      <c r="C656" s="227"/>
      <c r="D656" s="227"/>
      <c r="E656" s="227"/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spans="1:26" ht="12.75" customHeight="1">
      <c r="A657" s="227"/>
      <c r="B657" s="227"/>
      <c r="C657" s="227"/>
      <c r="D657" s="227"/>
      <c r="E657" s="227"/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spans="1:26" ht="12.75" customHeight="1">
      <c r="A658" s="227"/>
      <c r="B658" s="227"/>
      <c r="C658" s="227"/>
      <c r="D658" s="227"/>
      <c r="E658" s="227"/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spans="1:26" ht="12.75" customHeight="1">
      <c r="A659" s="227"/>
      <c r="B659" s="227"/>
      <c r="C659" s="227"/>
      <c r="D659" s="227"/>
      <c r="E659" s="227"/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spans="1:26" ht="12.75" customHeight="1">
      <c r="A660" s="227"/>
      <c r="B660" s="227"/>
      <c r="C660" s="227"/>
      <c r="D660" s="227"/>
      <c r="E660" s="227"/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spans="1:26" ht="12.75" customHeight="1">
      <c r="A661" s="227"/>
      <c r="B661" s="227"/>
      <c r="C661" s="227"/>
      <c r="D661" s="227"/>
      <c r="E661" s="227"/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spans="1:26" ht="12.75" customHeight="1">
      <c r="A662" s="227"/>
      <c r="B662" s="227"/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spans="1:26" ht="12.75" customHeight="1">
      <c r="A663" s="227"/>
      <c r="B663" s="227"/>
      <c r="C663" s="227"/>
      <c r="D663" s="227"/>
      <c r="E663" s="227"/>
      <c r="F663" s="227"/>
      <c r="G663" s="227"/>
      <c r="H663" s="227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spans="1:26" ht="12.75" customHeight="1">
      <c r="A664" s="227"/>
      <c r="B664" s="227"/>
      <c r="C664" s="227"/>
      <c r="D664" s="227"/>
      <c r="E664" s="227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spans="1:26" ht="12.75" customHeight="1">
      <c r="A665" s="227"/>
      <c r="B665" s="227"/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spans="1:26" ht="12.75" customHeight="1">
      <c r="A666" s="227"/>
      <c r="B666" s="227"/>
      <c r="C666" s="227"/>
      <c r="D666" s="227"/>
      <c r="E666" s="227"/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spans="1:26" ht="12.75" customHeight="1">
      <c r="A667" s="227"/>
      <c r="B667" s="227"/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spans="1:26" ht="12.75" customHeight="1">
      <c r="A668" s="227"/>
      <c r="B668" s="227"/>
      <c r="C668" s="227"/>
      <c r="D668" s="227"/>
      <c r="E668" s="227"/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spans="1:26" ht="12.75" customHeight="1">
      <c r="A669" s="227"/>
      <c r="B669" s="227"/>
      <c r="C669" s="227"/>
      <c r="D669" s="227"/>
      <c r="E669" s="227"/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spans="1:26" ht="12.75" customHeight="1">
      <c r="A670" s="227"/>
      <c r="B670" s="227"/>
      <c r="C670" s="227"/>
      <c r="D670" s="227"/>
      <c r="E670" s="227"/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spans="1:26" ht="12.75" customHeight="1">
      <c r="A671" s="227"/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spans="1:26" ht="12.75" customHeight="1">
      <c r="A672" s="227"/>
      <c r="B672" s="227"/>
      <c r="C672" s="227"/>
      <c r="D672" s="227"/>
      <c r="E672" s="227"/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spans="1:26" ht="12.75" customHeight="1">
      <c r="A673" s="227"/>
      <c r="B673" s="227"/>
      <c r="C673" s="227"/>
      <c r="D673" s="227"/>
      <c r="E673" s="227"/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spans="1:26" ht="12.75" customHeight="1">
      <c r="A674" s="227"/>
      <c r="B674" s="227"/>
      <c r="C674" s="227"/>
      <c r="D674" s="227"/>
      <c r="E674" s="227"/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spans="1:26" ht="12.75" customHeight="1">
      <c r="A675" s="227"/>
      <c r="B675" s="227"/>
      <c r="C675" s="227"/>
      <c r="D675" s="227"/>
      <c r="E675" s="227"/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spans="1:26" ht="12.75" customHeight="1">
      <c r="A676" s="227"/>
      <c r="B676" s="227"/>
      <c r="C676" s="227"/>
      <c r="D676" s="227"/>
      <c r="E676" s="227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spans="1:26" ht="12.75" customHeight="1">
      <c r="A677" s="227"/>
      <c r="B677" s="227"/>
      <c r="C677" s="227"/>
      <c r="D677" s="227"/>
      <c r="E677" s="227"/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spans="1:26" ht="12.75" customHeight="1">
      <c r="A678" s="227"/>
      <c r="B678" s="227"/>
      <c r="C678" s="227"/>
      <c r="D678" s="227"/>
      <c r="E678" s="227"/>
      <c r="F678" s="227"/>
      <c r="G678" s="227"/>
      <c r="H678" s="227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spans="1:26" ht="12.75" customHeight="1">
      <c r="A679" s="227"/>
      <c r="B679" s="227"/>
      <c r="C679" s="227"/>
      <c r="D679" s="227"/>
      <c r="E679" s="227"/>
      <c r="F679" s="227"/>
      <c r="G679" s="227"/>
      <c r="H679" s="227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spans="1:26" ht="12.75" customHeight="1">
      <c r="A680" s="227"/>
      <c r="B680" s="227"/>
      <c r="C680" s="227"/>
      <c r="D680" s="227"/>
      <c r="E680" s="227"/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spans="1:26" ht="12.75" customHeight="1">
      <c r="A681" s="227"/>
      <c r="B681" s="227"/>
      <c r="C681" s="227"/>
      <c r="D681" s="227"/>
      <c r="E681" s="227"/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spans="1:26" ht="12.75" customHeight="1">
      <c r="A682" s="227"/>
      <c r="B682" s="227"/>
      <c r="C682" s="227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spans="1:26" ht="12.75" customHeight="1">
      <c r="A683" s="227"/>
      <c r="B683" s="227"/>
      <c r="C683" s="227"/>
      <c r="D683" s="227"/>
      <c r="E683" s="227"/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spans="1:26" ht="12.75" customHeight="1">
      <c r="A684" s="227"/>
      <c r="B684" s="227"/>
      <c r="C684" s="227"/>
      <c r="D684" s="227"/>
      <c r="E684" s="227"/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spans="1:26" ht="12.75" customHeight="1">
      <c r="A685" s="227"/>
      <c r="B685" s="227"/>
      <c r="C685" s="227"/>
      <c r="D685" s="227"/>
      <c r="E685" s="227"/>
      <c r="F685" s="227"/>
      <c r="G685" s="227"/>
      <c r="H685" s="227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spans="1:26" ht="12.75" customHeight="1">
      <c r="A686" s="227"/>
      <c r="B686" s="227"/>
      <c r="C686" s="227"/>
      <c r="D686" s="227"/>
      <c r="E686" s="227"/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spans="1:26" ht="12.75" customHeight="1">
      <c r="A687" s="227"/>
      <c r="B687" s="227"/>
      <c r="C687" s="227"/>
      <c r="D687" s="227"/>
      <c r="E687" s="227"/>
      <c r="F687" s="227"/>
      <c r="G687" s="227"/>
      <c r="H687" s="227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spans="1:26" ht="12.75" customHeight="1">
      <c r="A688" s="227"/>
      <c r="B688" s="227"/>
      <c r="C688" s="227"/>
      <c r="D688" s="227"/>
      <c r="E688" s="227"/>
      <c r="F688" s="227"/>
      <c r="G688" s="227"/>
      <c r="H688" s="227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spans="1:26" ht="12.75" customHeight="1">
      <c r="A689" s="227"/>
      <c r="B689" s="227"/>
      <c r="C689" s="227"/>
      <c r="D689" s="227"/>
      <c r="E689" s="227"/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spans="1:26" ht="12.75" customHeight="1">
      <c r="A690" s="227"/>
      <c r="B690" s="227"/>
      <c r="C690" s="227"/>
      <c r="D690" s="227"/>
      <c r="E690" s="227"/>
      <c r="F690" s="227"/>
      <c r="G690" s="227"/>
      <c r="H690" s="227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spans="1:26" ht="12.75" customHeight="1">
      <c r="A691" s="227"/>
      <c r="B691" s="227"/>
      <c r="C691" s="227"/>
      <c r="D691" s="227"/>
      <c r="E691" s="227"/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spans="1:26" ht="12.75" customHeight="1">
      <c r="A692" s="227"/>
      <c r="B692" s="227"/>
      <c r="C692" s="227"/>
      <c r="D692" s="227"/>
      <c r="E692" s="227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spans="1:26" ht="12.75" customHeight="1">
      <c r="A693" s="227"/>
      <c r="B693" s="227"/>
      <c r="C693" s="227"/>
      <c r="D693" s="227"/>
      <c r="E693" s="227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spans="1:26" ht="12.75" customHeight="1">
      <c r="A694" s="227"/>
      <c r="B694" s="227"/>
      <c r="C694" s="227"/>
      <c r="D694" s="227"/>
      <c r="E694" s="227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spans="1:26" ht="12.75" customHeight="1">
      <c r="A695" s="227"/>
      <c r="B695" s="227"/>
      <c r="C695" s="227"/>
      <c r="D695" s="227"/>
      <c r="E695" s="227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spans="1:26" ht="12.75" customHeight="1">
      <c r="A696" s="227"/>
      <c r="B696" s="227"/>
      <c r="C696" s="227"/>
      <c r="D696" s="227"/>
      <c r="E696" s="227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spans="1:26" ht="12.75" customHeight="1">
      <c r="A697" s="227"/>
      <c r="B697" s="227"/>
      <c r="C697" s="227"/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spans="1:26" ht="12.75" customHeight="1">
      <c r="A698" s="227"/>
      <c r="B698" s="227"/>
      <c r="C698" s="227"/>
      <c r="D698" s="227"/>
      <c r="E698" s="227"/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spans="1:26" ht="12.75" customHeight="1">
      <c r="A699" s="227"/>
      <c r="B699" s="227"/>
      <c r="C699" s="227"/>
      <c r="D699" s="227"/>
      <c r="E699" s="227"/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spans="1:26" ht="12.75" customHeight="1">
      <c r="A700" s="227"/>
      <c r="B700" s="227"/>
      <c r="C700" s="227"/>
      <c r="D700" s="227"/>
      <c r="E700" s="227"/>
      <c r="F700" s="227"/>
      <c r="G700" s="227"/>
      <c r="H700" s="227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spans="1:26" ht="12.75" customHeight="1">
      <c r="A701" s="227"/>
      <c r="B701" s="227"/>
      <c r="C701" s="227"/>
      <c r="D701" s="227"/>
      <c r="E701" s="227"/>
      <c r="F701" s="227"/>
      <c r="G701" s="227"/>
      <c r="H701" s="227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spans="1:26" ht="12.75" customHeight="1">
      <c r="A702" s="227"/>
      <c r="B702" s="227"/>
      <c r="C702" s="227"/>
      <c r="D702" s="227"/>
      <c r="E702" s="227"/>
      <c r="F702" s="227"/>
      <c r="G702" s="227"/>
      <c r="H702" s="227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spans="1:26" ht="12.75" customHeight="1">
      <c r="A703" s="227"/>
      <c r="B703" s="227"/>
      <c r="C703" s="227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spans="1:26" ht="12.75" customHeight="1">
      <c r="A704" s="227"/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spans="1:26" ht="12.75" customHeight="1">
      <c r="A705" s="227"/>
      <c r="B705" s="227"/>
      <c r="C705" s="227"/>
      <c r="D705" s="227"/>
      <c r="E705" s="227"/>
      <c r="F705" s="227"/>
      <c r="G705" s="227"/>
      <c r="H705" s="227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spans="1:26" ht="12.75" customHeight="1">
      <c r="A706" s="227"/>
      <c r="B706" s="227"/>
      <c r="C706" s="227"/>
      <c r="D706" s="227"/>
      <c r="E706" s="227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spans="1:26" ht="12.75" customHeight="1">
      <c r="A707" s="227"/>
      <c r="B707" s="227"/>
      <c r="C707" s="227"/>
      <c r="D707" s="227"/>
      <c r="E707" s="227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spans="1:26" ht="12.75" customHeight="1">
      <c r="A708" s="227"/>
      <c r="B708" s="227"/>
      <c r="C708" s="227"/>
      <c r="D708" s="227"/>
      <c r="E708" s="227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spans="1:26" ht="12.75" customHeight="1">
      <c r="A709" s="227"/>
      <c r="B709" s="227"/>
      <c r="C709" s="227"/>
      <c r="D709" s="227"/>
      <c r="E709" s="227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spans="1:26" ht="12.75" customHeight="1">
      <c r="A710" s="227"/>
      <c r="B710" s="227"/>
      <c r="C710" s="227"/>
      <c r="D710" s="227"/>
      <c r="E710" s="227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spans="1:26" ht="12.75" customHeight="1">
      <c r="A711" s="227"/>
      <c r="B711" s="227"/>
      <c r="C711" s="227"/>
      <c r="D711" s="227"/>
      <c r="E711" s="227"/>
      <c r="F711" s="227"/>
      <c r="G711" s="227"/>
      <c r="H711" s="227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spans="1:26" ht="12.75" customHeight="1">
      <c r="A712" s="227"/>
      <c r="B712" s="227"/>
      <c r="C712" s="227"/>
      <c r="D712" s="227"/>
      <c r="E712" s="227"/>
      <c r="F712" s="227"/>
      <c r="G712" s="227"/>
      <c r="H712" s="227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spans="1:26" ht="12.75" customHeight="1">
      <c r="A713" s="227"/>
      <c r="B713" s="227"/>
      <c r="C713" s="227"/>
      <c r="D713" s="227"/>
      <c r="E713" s="227"/>
      <c r="F713" s="227"/>
      <c r="G713" s="227"/>
      <c r="H713" s="227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spans="1:26" ht="12.75" customHeight="1">
      <c r="A714" s="227"/>
      <c r="B714" s="227"/>
      <c r="C714" s="227"/>
      <c r="D714" s="227"/>
      <c r="E714" s="227"/>
      <c r="F714" s="227"/>
      <c r="G714" s="227"/>
      <c r="H714" s="227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spans="1:26" ht="12.75" customHeight="1">
      <c r="A715" s="227"/>
      <c r="B715" s="227"/>
      <c r="C715" s="227"/>
      <c r="D715" s="227"/>
      <c r="E715" s="227"/>
      <c r="F715" s="227"/>
      <c r="G715" s="227"/>
      <c r="H715" s="227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spans="1:26" ht="12.75" customHeight="1">
      <c r="A716" s="227"/>
      <c r="B716" s="227"/>
      <c r="C716" s="227"/>
      <c r="D716" s="227"/>
      <c r="E716" s="227"/>
      <c r="F716" s="227"/>
      <c r="G716" s="227"/>
      <c r="H716" s="227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spans="1:26" ht="12.75" customHeight="1">
      <c r="A717" s="227"/>
      <c r="B717" s="227"/>
      <c r="C717" s="227"/>
      <c r="D717" s="227"/>
      <c r="E717" s="227"/>
      <c r="F717" s="227"/>
      <c r="G717" s="227"/>
      <c r="H717" s="227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spans="1:26" ht="12.75" customHeight="1">
      <c r="A718" s="227"/>
      <c r="B718" s="227"/>
      <c r="C718" s="227"/>
      <c r="D718" s="227"/>
      <c r="E718" s="227"/>
      <c r="F718" s="227"/>
      <c r="G718" s="227"/>
      <c r="H718" s="227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spans="1:26" ht="12.75" customHeight="1">
      <c r="A719" s="227"/>
      <c r="B719" s="227"/>
      <c r="C719" s="227"/>
      <c r="D719" s="227"/>
      <c r="E719" s="227"/>
      <c r="F719" s="227"/>
      <c r="G719" s="227"/>
      <c r="H719" s="227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spans="1:26" ht="12.75" customHeight="1">
      <c r="A720" s="227"/>
      <c r="B720" s="227"/>
      <c r="C720" s="227"/>
      <c r="D720" s="227"/>
      <c r="E720" s="227"/>
      <c r="F720" s="227"/>
      <c r="G720" s="227"/>
      <c r="H720" s="227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spans="1:26" ht="12.75" customHeight="1">
      <c r="A721" s="227"/>
      <c r="B721" s="227"/>
      <c r="C721" s="227"/>
      <c r="D721" s="227"/>
      <c r="E721" s="227"/>
      <c r="F721" s="227"/>
      <c r="G721" s="227"/>
      <c r="H721" s="227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spans="1:26" ht="12.75" customHeight="1">
      <c r="A722" s="227"/>
      <c r="B722" s="227"/>
      <c r="C722" s="227"/>
      <c r="D722" s="227"/>
      <c r="E722" s="227"/>
      <c r="F722" s="227"/>
      <c r="G722" s="227"/>
      <c r="H722" s="227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spans="1:26" ht="12.75" customHeight="1">
      <c r="A723" s="227"/>
      <c r="B723" s="227"/>
      <c r="C723" s="227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spans="1:26" ht="12.75" customHeight="1">
      <c r="A724" s="227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spans="1:26" ht="12.75" customHeight="1">
      <c r="A725" s="227"/>
      <c r="B725" s="227"/>
      <c r="C725" s="227"/>
      <c r="D725" s="227"/>
      <c r="E725" s="227"/>
      <c r="F725" s="227"/>
      <c r="G725" s="227"/>
      <c r="H725" s="227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spans="1:26" ht="12.75" customHeight="1">
      <c r="A726" s="227"/>
      <c r="B726" s="227"/>
      <c r="C726" s="227"/>
      <c r="D726" s="227"/>
      <c r="E726" s="227"/>
      <c r="F726" s="227"/>
      <c r="G726" s="227"/>
      <c r="H726" s="227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spans="1:26" ht="12.75" customHeight="1">
      <c r="A727" s="227"/>
      <c r="B727" s="227"/>
      <c r="C727" s="227"/>
      <c r="D727" s="227"/>
      <c r="E727" s="227"/>
      <c r="F727" s="227"/>
      <c r="G727" s="227"/>
      <c r="H727" s="227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spans="1:26" ht="12.75" customHeight="1">
      <c r="A728" s="227"/>
      <c r="B728" s="227"/>
      <c r="C728" s="227"/>
      <c r="D728" s="227"/>
      <c r="E728" s="227"/>
      <c r="F728" s="227"/>
      <c r="G728" s="227"/>
      <c r="H728" s="227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spans="1:26" ht="12.75" customHeight="1">
      <c r="A729" s="227"/>
      <c r="B729" s="227"/>
      <c r="C729" s="227"/>
      <c r="D729" s="227"/>
      <c r="E729" s="227"/>
      <c r="F729" s="227"/>
      <c r="G729" s="227"/>
      <c r="H729" s="227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spans="1:26" ht="12.75" customHeight="1">
      <c r="A730" s="227"/>
      <c r="B730" s="227"/>
      <c r="C730" s="227"/>
      <c r="D730" s="227"/>
      <c r="E730" s="227"/>
      <c r="F730" s="227"/>
      <c r="G730" s="227"/>
      <c r="H730" s="227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spans="1:26" ht="12.75" customHeight="1">
      <c r="A731" s="227"/>
      <c r="B731" s="227"/>
      <c r="C731" s="227"/>
      <c r="D731" s="227"/>
      <c r="E731" s="227"/>
      <c r="F731" s="227"/>
      <c r="G731" s="227"/>
      <c r="H731" s="227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spans="1:26" ht="12.75" customHeight="1">
      <c r="A732" s="227"/>
      <c r="B732" s="227"/>
      <c r="C732" s="227"/>
      <c r="D732" s="227"/>
      <c r="E732" s="227"/>
      <c r="F732" s="227"/>
      <c r="G732" s="227"/>
      <c r="H732" s="227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spans="1:26" ht="12.75" customHeight="1">
      <c r="A733" s="227"/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spans="1:26" ht="12.75" customHeight="1">
      <c r="A734" s="227"/>
      <c r="B734" s="227"/>
      <c r="C734" s="227"/>
      <c r="D734" s="227"/>
      <c r="E734" s="227"/>
      <c r="F734" s="227"/>
      <c r="G734" s="227"/>
      <c r="H734" s="227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spans="1:26" ht="12.75" customHeight="1">
      <c r="A735" s="227"/>
      <c r="B735" s="227"/>
      <c r="C735" s="227"/>
      <c r="D735" s="227"/>
      <c r="E735" s="227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spans="1:26" ht="12.75" customHeight="1">
      <c r="A736" s="227"/>
      <c r="B736" s="227"/>
      <c r="C736" s="227"/>
      <c r="D736" s="227"/>
      <c r="E736" s="227"/>
      <c r="F736" s="227"/>
      <c r="G736" s="227"/>
      <c r="H736" s="227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spans="1:26" ht="12.75" customHeight="1">
      <c r="A737" s="227"/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spans="1:26" ht="12.75" customHeight="1">
      <c r="A738" s="227"/>
      <c r="B738" s="227"/>
      <c r="C738" s="227"/>
      <c r="D738" s="227"/>
      <c r="E738" s="227"/>
      <c r="F738" s="227"/>
      <c r="G738" s="227"/>
      <c r="H738" s="227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spans="1:26" ht="12.75" customHeight="1">
      <c r="A739" s="227"/>
      <c r="B739" s="227"/>
      <c r="C739" s="227"/>
      <c r="D739" s="227"/>
      <c r="E739" s="227"/>
      <c r="F739" s="227"/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spans="1:26" ht="12.75" customHeight="1">
      <c r="A740" s="227"/>
      <c r="B740" s="227"/>
      <c r="C740" s="227"/>
      <c r="D740" s="227"/>
      <c r="E740" s="227"/>
      <c r="F740" s="227"/>
      <c r="G740" s="227"/>
      <c r="H740" s="227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spans="1:26" ht="12.75" customHeight="1">
      <c r="A741" s="227"/>
      <c r="B741" s="227"/>
      <c r="C741" s="227"/>
      <c r="D741" s="227"/>
      <c r="E741" s="227"/>
      <c r="F741" s="227"/>
      <c r="G741" s="227"/>
      <c r="H741" s="227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spans="1:26" ht="12.75" customHeight="1">
      <c r="A742" s="227"/>
      <c r="B742" s="227"/>
      <c r="C742" s="227"/>
      <c r="D742" s="227"/>
      <c r="E742" s="227"/>
      <c r="F742" s="227"/>
      <c r="G742" s="227"/>
      <c r="H742" s="227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spans="1:26" ht="12.75" customHeight="1">
      <c r="A743" s="227"/>
      <c r="B743" s="227"/>
      <c r="C743" s="227"/>
      <c r="D743" s="227"/>
      <c r="E743" s="227"/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spans="1:26" ht="12.75" customHeight="1">
      <c r="A744" s="227"/>
      <c r="B744" s="227"/>
      <c r="C744" s="227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spans="1:26" ht="12.75" customHeight="1">
      <c r="A745" s="227"/>
      <c r="B745" s="227"/>
      <c r="C745" s="227"/>
      <c r="D745" s="227"/>
      <c r="E745" s="227"/>
      <c r="F745" s="227"/>
      <c r="G745" s="227"/>
      <c r="H745" s="227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spans="1:26" ht="12.75" customHeight="1">
      <c r="A746" s="227"/>
      <c r="B746" s="227"/>
      <c r="C746" s="227"/>
      <c r="D746" s="227"/>
      <c r="E746" s="227"/>
      <c r="F746" s="227"/>
      <c r="G746" s="227"/>
      <c r="H746" s="227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spans="1:26" ht="12.75" customHeight="1">
      <c r="A747" s="227"/>
      <c r="B747" s="227"/>
      <c r="C747" s="227"/>
      <c r="D747" s="227"/>
      <c r="E747" s="227"/>
      <c r="F747" s="227"/>
      <c r="G747" s="227"/>
      <c r="H747" s="227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spans="1:26" ht="12.75" customHeight="1">
      <c r="A748" s="227"/>
      <c r="B748" s="227"/>
      <c r="C748" s="227"/>
      <c r="D748" s="227"/>
      <c r="E748" s="227"/>
      <c r="F748" s="227"/>
      <c r="G748" s="227"/>
      <c r="H748" s="227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spans="1:26" ht="12.75" customHeight="1">
      <c r="A749" s="227"/>
      <c r="B749" s="227"/>
      <c r="C749" s="227"/>
      <c r="D749" s="227"/>
      <c r="E749" s="227"/>
      <c r="F749" s="227"/>
      <c r="G749" s="227"/>
      <c r="H749" s="227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spans="1:26" ht="12.75" customHeight="1">
      <c r="A750" s="227"/>
      <c r="B750" s="227"/>
      <c r="C750" s="227"/>
      <c r="D750" s="227"/>
      <c r="E750" s="227"/>
      <c r="F750" s="227"/>
      <c r="G750" s="227"/>
      <c r="H750" s="227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spans="1:26" ht="12.75" customHeight="1">
      <c r="A751" s="227"/>
      <c r="B751" s="227"/>
      <c r="C751" s="227"/>
      <c r="D751" s="227"/>
      <c r="E751" s="227"/>
      <c r="F751" s="227"/>
      <c r="G751" s="227"/>
      <c r="H751" s="227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spans="1:26" ht="12.75" customHeight="1">
      <c r="A752" s="227"/>
      <c r="B752" s="227"/>
      <c r="C752" s="227"/>
      <c r="D752" s="227"/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spans="1:26" ht="12.75" customHeight="1">
      <c r="A753" s="227"/>
      <c r="B753" s="227"/>
      <c r="C753" s="227"/>
      <c r="D753" s="227"/>
      <c r="E753" s="227"/>
      <c r="F753" s="227"/>
      <c r="G753" s="227"/>
      <c r="H753" s="227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spans="1:26" ht="12.75" customHeight="1">
      <c r="A754" s="227"/>
      <c r="B754" s="227"/>
      <c r="C754" s="227"/>
      <c r="D754" s="227"/>
      <c r="E754" s="227"/>
      <c r="F754" s="227"/>
      <c r="G754" s="227"/>
      <c r="H754" s="227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spans="1:26" ht="12.75" customHeight="1">
      <c r="A755" s="227"/>
      <c r="B755" s="227"/>
      <c r="C755" s="227"/>
      <c r="D755" s="227"/>
      <c r="E755" s="227"/>
      <c r="F755" s="227"/>
      <c r="G755" s="227"/>
      <c r="H755" s="227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spans="1:26" ht="12.75" customHeight="1">
      <c r="A756" s="227"/>
      <c r="B756" s="227"/>
      <c r="C756" s="227"/>
      <c r="D756" s="227"/>
      <c r="E756" s="227"/>
      <c r="F756" s="227"/>
      <c r="G756" s="227"/>
      <c r="H756" s="227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spans="1:26" ht="12.75" customHeight="1">
      <c r="A757" s="227"/>
      <c r="B757" s="227"/>
      <c r="C757" s="227"/>
      <c r="D757" s="227"/>
      <c r="E757" s="227"/>
      <c r="F757" s="227"/>
      <c r="G757" s="227"/>
      <c r="H757" s="227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spans="1:26" ht="12.75" customHeight="1">
      <c r="A758" s="227"/>
      <c r="B758" s="227"/>
      <c r="C758" s="227"/>
      <c r="D758" s="227"/>
      <c r="E758" s="227"/>
      <c r="F758" s="227"/>
      <c r="G758" s="227"/>
      <c r="H758" s="227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spans="1:26" ht="12.75" customHeight="1">
      <c r="A759" s="227"/>
      <c r="B759" s="227"/>
      <c r="C759" s="227"/>
      <c r="D759" s="227"/>
      <c r="E759" s="227"/>
      <c r="F759" s="227"/>
      <c r="G759" s="227"/>
      <c r="H759" s="227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spans="1:26" ht="12.75" customHeight="1">
      <c r="A760" s="227"/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spans="1:26" ht="12.75" customHeight="1">
      <c r="A761" s="227"/>
      <c r="B761" s="227"/>
      <c r="C761" s="227"/>
      <c r="D761" s="227"/>
      <c r="E761" s="227"/>
      <c r="F761" s="227"/>
      <c r="G761" s="227"/>
      <c r="H761" s="227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spans="1:26" ht="12.75" customHeight="1">
      <c r="A762" s="227"/>
      <c r="B762" s="227"/>
      <c r="C762" s="227"/>
      <c r="D762" s="227"/>
      <c r="E762" s="227"/>
      <c r="F762" s="227"/>
      <c r="G762" s="227"/>
      <c r="H762" s="227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spans="1:26" ht="12.75" customHeight="1">
      <c r="A763" s="227"/>
      <c r="B763" s="227"/>
      <c r="C763" s="227"/>
      <c r="D763" s="227"/>
      <c r="E763" s="227"/>
      <c r="F763" s="227"/>
      <c r="G763" s="227"/>
      <c r="H763" s="227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spans="1:26" ht="12.75" customHeight="1">
      <c r="A764" s="227"/>
      <c r="B764" s="227"/>
      <c r="C764" s="227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spans="1:26" ht="12.75" customHeight="1">
      <c r="A765" s="227"/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spans="1:26" ht="12.75" customHeight="1">
      <c r="A766" s="227"/>
      <c r="B766" s="227"/>
      <c r="C766" s="227"/>
      <c r="D766" s="227"/>
      <c r="E766" s="227"/>
      <c r="F766" s="227"/>
      <c r="G766" s="227"/>
      <c r="H766" s="227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spans="1:26" ht="12.75" customHeight="1">
      <c r="A767" s="227"/>
      <c r="B767" s="227"/>
      <c r="C767" s="227"/>
      <c r="D767" s="227"/>
      <c r="E767" s="227"/>
      <c r="F767" s="227"/>
      <c r="G767" s="227"/>
      <c r="H767" s="227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spans="1:26" ht="12.75" customHeight="1">
      <c r="A768" s="227"/>
      <c r="B768" s="227"/>
      <c r="C768" s="227"/>
      <c r="D768" s="227"/>
      <c r="E768" s="227"/>
      <c r="F768" s="227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spans="1:26" ht="12.75" customHeight="1">
      <c r="A769" s="227"/>
      <c r="B769" s="227"/>
      <c r="C769" s="227"/>
      <c r="D769" s="227"/>
      <c r="E769" s="227"/>
      <c r="F769" s="227"/>
      <c r="G769" s="227"/>
      <c r="H769" s="227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spans="1:26" ht="12.75" customHeight="1">
      <c r="A770" s="227"/>
      <c r="B770" s="227"/>
      <c r="C770" s="227"/>
      <c r="D770" s="227"/>
      <c r="E770" s="227"/>
      <c r="F770" s="227"/>
      <c r="G770" s="227"/>
      <c r="H770" s="227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spans="1:26" ht="12.75" customHeight="1">
      <c r="A771" s="227"/>
      <c r="B771" s="227"/>
      <c r="C771" s="227"/>
      <c r="D771" s="227"/>
      <c r="E771" s="227"/>
      <c r="F771" s="227"/>
      <c r="G771" s="227"/>
      <c r="H771" s="227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spans="1:26" ht="12.75" customHeight="1">
      <c r="A772" s="227"/>
      <c r="B772" s="227"/>
      <c r="C772" s="227"/>
      <c r="D772" s="227"/>
      <c r="E772" s="227"/>
      <c r="F772" s="227"/>
      <c r="G772" s="227"/>
      <c r="H772" s="227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spans="1:26" ht="12.75" customHeight="1">
      <c r="A773" s="227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spans="1:26" ht="12.75" customHeight="1">
      <c r="A774" s="227"/>
      <c r="B774" s="227"/>
      <c r="C774" s="227"/>
      <c r="D774" s="227"/>
      <c r="E774" s="227"/>
      <c r="F774" s="227"/>
      <c r="G774" s="227"/>
      <c r="H774" s="227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spans="1:26" ht="12.75" customHeight="1">
      <c r="A775" s="227"/>
      <c r="B775" s="227"/>
      <c r="C775" s="227"/>
      <c r="D775" s="227"/>
      <c r="E775" s="227"/>
      <c r="F775" s="227"/>
      <c r="G775" s="227"/>
      <c r="H775" s="227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spans="1:26" ht="12.75" customHeight="1">
      <c r="A776" s="227"/>
      <c r="B776" s="227"/>
      <c r="C776" s="227"/>
      <c r="D776" s="227"/>
      <c r="E776" s="227"/>
      <c r="F776" s="227"/>
      <c r="G776" s="227"/>
      <c r="H776" s="227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spans="1:26" ht="12.75" customHeight="1">
      <c r="A777" s="227"/>
      <c r="B777" s="227"/>
      <c r="C777" s="227"/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spans="1:26" ht="12.75" customHeight="1">
      <c r="A778" s="227"/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spans="1:26" ht="12.75" customHeight="1">
      <c r="A779" s="227"/>
      <c r="B779" s="227"/>
      <c r="C779" s="227"/>
      <c r="D779" s="227"/>
      <c r="E779" s="227"/>
      <c r="F779" s="227"/>
      <c r="G779" s="227"/>
      <c r="H779" s="227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spans="1:26" ht="12.75" customHeight="1">
      <c r="A780" s="227"/>
      <c r="B780" s="227"/>
      <c r="C780" s="227"/>
      <c r="D780" s="227"/>
      <c r="E780" s="227"/>
      <c r="F780" s="227"/>
      <c r="G780" s="227"/>
      <c r="H780" s="227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spans="1:26" ht="12.75" customHeight="1">
      <c r="A781" s="227"/>
      <c r="B781" s="227"/>
      <c r="C781" s="227"/>
      <c r="D781" s="227"/>
      <c r="E781" s="227"/>
      <c r="F781" s="227"/>
      <c r="G781" s="227"/>
      <c r="H781" s="227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spans="1:26" ht="12.75" customHeight="1">
      <c r="A782" s="227"/>
      <c r="B782" s="227"/>
      <c r="C782" s="227"/>
      <c r="D782" s="227"/>
      <c r="E782" s="227"/>
      <c r="F782" s="227"/>
      <c r="G782" s="227"/>
      <c r="H782" s="227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spans="1:26" ht="12.75" customHeight="1">
      <c r="A783" s="227"/>
      <c r="B783" s="227"/>
      <c r="C783" s="227"/>
      <c r="D783" s="227"/>
      <c r="E783" s="227"/>
      <c r="F783" s="227"/>
      <c r="G783" s="227"/>
      <c r="H783" s="227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spans="1:26" ht="12.75" customHeight="1">
      <c r="A784" s="227"/>
      <c r="B784" s="227"/>
      <c r="C784" s="227"/>
      <c r="D784" s="227"/>
      <c r="E784" s="227"/>
      <c r="F784" s="227"/>
      <c r="G784" s="227"/>
      <c r="H784" s="227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spans="1:26" ht="12.75" customHeight="1">
      <c r="A785" s="227"/>
      <c r="B785" s="227"/>
      <c r="C785" s="227"/>
      <c r="D785" s="227"/>
      <c r="E785" s="227"/>
      <c r="F785" s="227"/>
      <c r="G785" s="227"/>
      <c r="H785" s="227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spans="1:26" ht="12.75" customHeight="1">
      <c r="A786" s="227"/>
      <c r="B786" s="227"/>
      <c r="C786" s="227"/>
      <c r="D786" s="227"/>
      <c r="E786" s="227"/>
      <c r="F786" s="227"/>
      <c r="G786" s="227"/>
      <c r="H786" s="227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spans="1:26" ht="12.75" customHeight="1">
      <c r="A787" s="227"/>
      <c r="B787" s="227"/>
      <c r="C787" s="227"/>
      <c r="D787" s="227"/>
      <c r="E787" s="227"/>
      <c r="F787" s="227"/>
      <c r="G787" s="227"/>
      <c r="H787" s="227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spans="1:26" ht="12.75" customHeight="1">
      <c r="A788" s="227"/>
      <c r="B788" s="227"/>
      <c r="C788" s="227"/>
      <c r="D788" s="227"/>
      <c r="E788" s="227"/>
      <c r="F788" s="227"/>
      <c r="G788" s="227"/>
      <c r="H788" s="227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spans="1:26" ht="12.75" customHeight="1">
      <c r="A789" s="227"/>
      <c r="B789" s="227"/>
      <c r="C789" s="227"/>
      <c r="D789" s="227"/>
      <c r="E789" s="227"/>
      <c r="F789" s="227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spans="1:26" ht="12.75" customHeight="1">
      <c r="A790" s="227"/>
      <c r="B790" s="227"/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spans="1:26" ht="12.75" customHeight="1">
      <c r="A791" s="227"/>
      <c r="B791" s="227"/>
      <c r="C791" s="227"/>
      <c r="D791" s="227"/>
      <c r="E791" s="227"/>
      <c r="F791" s="227"/>
      <c r="G791" s="227"/>
      <c r="H791" s="227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spans="1:26" ht="12.75" customHeight="1">
      <c r="A792" s="227"/>
      <c r="B792" s="227"/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spans="1:26" ht="12.75" customHeight="1">
      <c r="A793" s="227"/>
      <c r="B793" s="227"/>
      <c r="C793" s="227"/>
      <c r="D793" s="227"/>
      <c r="E793" s="227"/>
      <c r="F793" s="227"/>
      <c r="G793" s="227"/>
      <c r="H793" s="227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spans="1:26" ht="12.75" customHeight="1">
      <c r="A794" s="227"/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spans="1:26" ht="12.75" customHeight="1">
      <c r="A795" s="227"/>
      <c r="B795" s="227"/>
      <c r="C795" s="227"/>
      <c r="D795" s="227"/>
      <c r="E795" s="227"/>
      <c r="F795" s="227"/>
      <c r="G795" s="227"/>
      <c r="H795" s="227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spans="1:26" ht="12.75" customHeight="1">
      <c r="A796" s="227"/>
      <c r="B796" s="227"/>
      <c r="C796" s="227"/>
      <c r="D796" s="227"/>
      <c r="E796" s="227"/>
      <c r="F796" s="227"/>
      <c r="G796" s="227"/>
      <c r="H796" s="227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spans="1:26" ht="12.75" customHeight="1">
      <c r="A797" s="227"/>
      <c r="B797" s="227"/>
      <c r="C797" s="227"/>
      <c r="D797" s="227"/>
      <c r="E797" s="227"/>
      <c r="F797" s="227"/>
      <c r="G797" s="227"/>
      <c r="H797" s="227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spans="1:26" ht="12.75" customHeight="1">
      <c r="A798" s="227"/>
      <c r="B798" s="227"/>
      <c r="C798" s="227"/>
      <c r="D798" s="227"/>
      <c r="E798" s="227"/>
      <c r="F798" s="227"/>
      <c r="G798" s="227"/>
      <c r="H798" s="227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spans="1:26" ht="12.75" customHeight="1">
      <c r="A799" s="227"/>
      <c r="B799" s="227"/>
      <c r="C799" s="227"/>
      <c r="D799" s="227"/>
      <c r="E799" s="227"/>
      <c r="F799" s="227"/>
      <c r="G799" s="227"/>
      <c r="H799" s="227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spans="1:26" ht="12.75" customHeight="1">
      <c r="A800" s="227"/>
      <c r="B800" s="227"/>
      <c r="C800" s="227"/>
      <c r="D800" s="227"/>
      <c r="E800" s="227"/>
      <c r="F800" s="227"/>
      <c r="G800" s="227"/>
      <c r="H800" s="227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spans="1:26" ht="12.75" customHeight="1">
      <c r="A801" s="227"/>
      <c r="B801" s="227"/>
      <c r="C801" s="227"/>
      <c r="D801" s="227"/>
      <c r="E801" s="227"/>
      <c r="F801" s="227"/>
      <c r="G801" s="227"/>
      <c r="H801" s="227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spans="1:26" ht="12.75" customHeight="1">
      <c r="A802" s="227"/>
      <c r="B802" s="227"/>
      <c r="C802" s="227"/>
      <c r="D802" s="227"/>
      <c r="E802" s="227"/>
      <c r="F802" s="227"/>
      <c r="G802" s="227"/>
      <c r="H802" s="227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spans="1:26" ht="12.75" customHeight="1">
      <c r="A803" s="227"/>
      <c r="B803" s="227"/>
      <c r="C803" s="227"/>
      <c r="D803" s="227"/>
      <c r="E803" s="227"/>
      <c r="F803" s="227"/>
      <c r="G803" s="227"/>
      <c r="H803" s="227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spans="1:26" ht="12.75" customHeight="1">
      <c r="A804" s="227"/>
      <c r="B804" s="227"/>
      <c r="C804" s="227"/>
      <c r="D804" s="227"/>
      <c r="E804" s="227"/>
      <c r="F804" s="227"/>
      <c r="G804" s="227"/>
      <c r="H804" s="227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spans="1:26" ht="12.75" customHeight="1">
      <c r="A805" s="227"/>
      <c r="B805" s="227"/>
      <c r="C805" s="227"/>
      <c r="D805" s="227"/>
      <c r="E805" s="227"/>
      <c r="F805" s="227"/>
      <c r="G805" s="227"/>
      <c r="H805" s="227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spans="1:26" ht="12.75" customHeight="1">
      <c r="A806" s="227"/>
      <c r="B806" s="227"/>
      <c r="C806" s="227"/>
      <c r="D806" s="227"/>
      <c r="E806" s="227"/>
      <c r="F806" s="227"/>
      <c r="G806" s="227"/>
      <c r="H806" s="227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spans="1:26" ht="12.75" customHeight="1">
      <c r="A807" s="227"/>
      <c r="B807" s="227"/>
      <c r="C807" s="227"/>
      <c r="D807" s="227"/>
      <c r="E807" s="227"/>
      <c r="F807" s="227"/>
      <c r="G807" s="227"/>
      <c r="H807" s="227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spans="1:26" ht="12.75" customHeight="1">
      <c r="A808" s="227"/>
      <c r="B808" s="227"/>
      <c r="C808" s="227"/>
      <c r="D808" s="227"/>
      <c r="E808" s="227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spans="1:26" ht="12.75" customHeight="1">
      <c r="A809" s="227"/>
      <c r="B809" s="227"/>
      <c r="C809" s="227"/>
      <c r="D809" s="227"/>
      <c r="E809" s="227"/>
      <c r="F809" s="227"/>
      <c r="G809" s="227"/>
      <c r="H809" s="227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spans="1:26" ht="12.75" customHeight="1">
      <c r="A810" s="227"/>
      <c r="B810" s="227"/>
      <c r="C810" s="227"/>
      <c r="D810" s="227"/>
      <c r="E810" s="227"/>
      <c r="F810" s="227"/>
      <c r="G810" s="227"/>
      <c r="H810" s="227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spans="1:26" ht="12.75" customHeight="1">
      <c r="A811" s="227"/>
      <c r="B811" s="227"/>
      <c r="C811" s="227"/>
      <c r="D811" s="227"/>
      <c r="E811" s="227"/>
      <c r="F811" s="227"/>
      <c r="G811" s="227"/>
      <c r="H811" s="227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spans="1:26" ht="12.75" customHeight="1">
      <c r="A812" s="227"/>
      <c r="B812" s="227"/>
      <c r="C812" s="227"/>
      <c r="D812" s="227"/>
      <c r="E812" s="227"/>
      <c r="F812" s="227"/>
      <c r="G812" s="227"/>
      <c r="H812" s="227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spans="1:26" ht="12.75" customHeight="1">
      <c r="A813" s="227"/>
      <c r="B813" s="227"/>
      <c r="C813" s="227"/>
      <c r="D813" s="227"/>
      <c r="E813" s="227"/>
      <c r="F813" s="227"/>
      <c r="G813" s="227"/>
      <c r="H813" s="227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spans="1:26" ht="12.75" customHeight="1">
      <c r="A814" s="227"/>
      <c r="B814" s="227"/>
      <c r="C814" s="227"/>
      <c r="D814" s="227"/>
      <c r="E814" s="227"/>
      <c r="F814" s="227"/>
      <c r="G814" s="227"/>
      <c r="H814" s="227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spans="1:26" ht="12.75" customHeight="1">
      <c r="A815" s="227"/>
      <c r="B815" s="227"/>
      <c r="C815" s="227"/>
      <c r="D815" s="227"/>
      <c r="E815" s="227"/>
      <c r="F815" s="227"/>
      <c r="G815" s="227"/>
      <c r="H815" s="227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spans="1:26" ht="12.75" customHeight="1">
      <c r="A816" s="227"/>
      <c r="B816" s="227"/>
      <c r="C816" s="227"/>
      <c r="D816" s="227"/>
      <c r="E816" s="227"/>
      <c r="F816" s="227"/>
      <c r="G816" s="227"/>
      <c r="H816" s="227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spans="1:26" ht="12.75" customHeight="1">
      <c r="A817" s="227"/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spans="1:26" ht="12.75" customHeight="1">
      <c r="A818" s="227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spans="1:26" ht="12.75" customHeight="1">
      <c r="A819" s="227"/>
      <c r="B819" s="227"/>
      <c r="C819" s="227"/>
      <c r="D819" s="227"/>
      <c r="E819" s="227"/>
      <c r="F819" s="227"/>
      <c r="G819" s="227"/>
      <c r="H819" s="227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spans="1:26" ht="12.75" customHeight="1">
      <c r="A820" s="227"/>
      <c r="B820" s="227"/>
      <c r="C820" s="227"/>
      <c r="D820" s="227"/>
      <c r="E820" s="227"/>
      <c r="F820" s="227"/>
      <c r="G820" s="227"/>
      <c r="H820" s="227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spans="1:26" ht="12.75" customHeight="1">
      <c r="A821" s="227"/>
      <c r="B821" s="227"/>
      <c r="C821" s="227"/>
      <c r="D821" s="227"/>
      <c r="E821" s="227"/>
      <c r="F821" s="227"/>
      <c r="G821" s="227"/>
      <c r="H821" s="227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spans="1:26" ht="12.75" customHeight="1">
      <c r="A822" s="227"/>
      <c r="B822" s="227"/>
      <c r="C822" s="227"/>
      <c r="D822" s="227"/>
      <c r="E822" s="227"/>
      <c r="F822" s="227"/>
      <c r="G822" s="227"/>
      <c r="H822" s="227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spans="1:26" ht="12.75" customHeight="1">
      <c r="A823" s="227"/>
      <c r="B823" s="227"/>
      <c r="C823" s="227"/>
      <c r="D823" s="227"/>
      <c r="E823" s="227"/>
      <c r="F823" s="227"/>
      <c r="G823" s="227"/>
      <c r="H823" s="227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spans="1:26" ht="12.75" customHeight="1">
      <c r="A824" s="227"/>
      <c r="B824" s="227"/>
      <c r="C824" s="227"/>
      <c r="D824" s="227"/>
      <c r="E824" s="227"/>
      <c r="F824" s="227"/>
      <c r="G824" s="227"/>
      <c r="H824" s="227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spans="1:26" ht="12.75" customHeight="1">
      <c r="A825" s="227"/>
      <c r="B825" s="227"/>
      <c r="C825" s="227"/>
      <c r="D825" s="227"/>
      <c r="E825" s="227"/>
      <c r="F825" s="227"/>
      <c r="G825" s="227"/>
      <c r="H825" s="227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spans="1:26" ht="12.75" customHeight="1">
      <c r="A826" s="227"/>
      <c r="B826" s="227"/>
      <c r="C826" s="227"/>
      <c r="D826" s="227"/>
      <c r="E826" s="227"/>
      <c r="F826" s="227"/>
      <c r="G826" s="227"/>
      <c r="H826" s="227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spans="1:26" ht="12.75" customHeight="1">
      <c r="A827" s="227"/>
      <c r="B827" s="227"/>
      <c r="C827" s="227"/>
      <c r="D827" s="227"/>
      <c r="E827" s="227"/>
      <c r="F827" s="227"/>
      <c r="G827" s="227"/>
      <c r="H827" s="227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spans="1:26" ht="12.75" customHeight="1">
      <c r="A828" s="227"/>
      <c r="B828" s="227"/>
      <c r="C828" s="227"/>
      <c r="D828" s="227"/>
      <c r="E828" s="227"/>
      <c r="F828" s="227"/>
      <c r="G828" s="227"/>
      <c r="H828" s="227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spans="1:26" ht="12.75" customHeight="1">
      <c r="A829" s="227"/>
      <c r="B829" s="227"/>
      <c r="C829" s="227"/>
      <c r="D829" s="227"/>
      <c r="E829" s="227"/>
      <c r="F829" s="227"/>
      <c r="G829" s="227"/>
      <c r="H829" s="227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spans="1:26" ht="12.75" customHeight="1">
      <c r="A830" s="227"/>
      <c r="B830" s="227"/>
      <c r="C830" s="227"/>
      <c r="D830" s="227"/>
      <c r="E830" s="227"/>
      <c r="F830" s="227"/>
      <c r="G830" s="227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spans="1:26" ht="12.75" customHeight="1">
      <c r="A831" s="227"/>
      <c r="B831" s="227"/>
      <c r="C831" s="227"/>
      <c r="D831" s="227"/>
      <c r="E831" s="227"/>
      <c r="F831" s="227"/>
      <c r="G831" s="227"/>
      <c r="H831" s="227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spans="1:26" ht="12.75" customHeight="1">
      <c r="A832" s="227"/>
      <c r="B832" s="227"/>
      <c r="C832" s="227"/>
      <c r="D832" s="227"/>
      <c r="E832" s="227"/>
      <c r="F832" s="227"/>
      <c r="G832" s="227"/>
      <c r="H832" s="227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spans="1:26" ht="12.75" customHeight="1">
      <c r="A833" s="227"/>
      <c r="B833" s="227"/>
      <c r="C833" s="227"/>
      <c r="D833" s="227"/>
      <c r="E833" s="227"/>
      <c r="F833" s="227"/>
      <c r="G833" s="227"/>
      <c r="H833" s="227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spans="1:26" ht="12.75" customHeight="1">
      <c r="A834" s="227"/>
      <c r="B834" s="227"/>
      <c r="C834" s="227"/>
      <c r="D834" s="227"/>
      <c r="E834" s="227"/>
      <c r="F834" s="227"/>
      <c r="G834" s="227"/>
      <c r="H834" s="227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spans="1:26" ht="12.75" customHeight="1">
      <c r="A835" s="227"/>
      <c r="B835" s="227"/>
      <c r="C835" s="227"/>
      <c r="D835" s="227"/>
      <c r="E835" s="227"/>
      <c r="F835" s="227"/>
      <c r="G835" s="227"/>
      <c r="H835" s="227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spans="1:26" ht="12.75" customHeight="1">
      <c r="A836" s="227"/>
      <c r="B836" s="227"/>
      <c r="C836" s="227"/>
      <c r="D836" s="227"/>
      <c r="E836" s="227"/>
      <c r="F836" s="227"/>
      <c r="G836" s="227"/>
      <c r="H836" s="227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spans="1:26" ht="12.75" customHeight="1">
      <c r="A837" s="227"/>
      <c r="B837" s="227"/>
      <c r="C837" s="227"/>
      <c r="D837" s="227"/>
      <c r="E837" s="227"/>
      <c r="F837" s="227"/>
      <c r="G837" s="227"/>
      <c r="H837" s="227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spans="1:26" ht="12.75" customHeight="1">
      <c r="A838" s="227"/>
      <c r="B838" s="227"/>
      <c r="C838" s="227"/>
      <c r="D838" s="227"/>
      <c r="E838" s="227"/>
      <c r="F838" s="227"/>
      <c r="G838" s="227"/>
      <c r="H838" s="227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spans="1:26" ht="12.75" customHeight="1">
      <c r="A839" s="227"/>
      <c r="B839" s="227"/>
      <c r="C839" s="227"/>
      <c r="D839" s="227"/>
      <c r="E839" s="227"/>
      <c r="F839" s="227"/>
      <c r="G839" s="227"/>
      <c r="H839" s="227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spans="1:26" ht="12.75" customHeight="1">
      <c r="A840" s="227"/>
      <c r="B840" s="227"/>
      <c r="C840" s="227"/>
      <c r="D840" s="227"/>
      <c r="E840" s="227"/>
      <c r="F840" s="227"/>
      <c r="G840" s="227"/>
      <c r="H840" s="227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spans="1:26" ht="12.75" customHeight="1">
      <c r="A841" s="227"/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spans="1:26" ht="12.75" customHeight="1">
      <c r="A842" s="227"/>
      <c r="B842" s="227"/>
      <c r="C842" s="227"/>
      <c r="D842" s="227"/>
      <c r="E842" s="227"/>
      <c r="F842" s="227"/>
      <c r="G842" s="227"/>
      <c r="H842" s="227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spans="1:26" ht="12.75" customHeight="1">
      <c r="A843" s="227"/>
      <c r="B843" s="227"/>
      <c r="C843" s="227"/>
      <c r="D843" s="227"/>
      <c r="E843" s="227"/>
      <c r="F843" s="227"/>
      <c r="G843" s="227"/>
      <c r="H843" s="227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spans="1:26" ht="12.75" customHeight="1">
      <c r="A844" s="227"/>
      <c r="B844" s="227"/>
      <c r="C844" s="227"/>
      <c r="D844" s="227"/>
      <c r="E844" s="227"/>
      <c r="F844" s="227"/>
      <c r="G844" s="227"/>
      <c r="H844" s="227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spans="1:26" ht="12.75" customHeight="1">
      <c r="A845" s="227"/>
      <c r="B845" s="227"/>
      <c r="C845" s="227"/>
      <c r="D845" s="227"/>
      <c r="E845" s="227"/>
      <c r="F845" s="227"/>
      <c r="G845" s="227"/>
      <c r="H845" s="227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spans="1:26" ht="12.75" customHeight="1">
      <c r="A846" s="227"/>
      <c r="B846" s="227"/>
      <c r="C846" s="227"/>
      <c r="D846" s="227"/>
      <c r="E846" s="227"/>
      <c r="F846" s="227"/>
      <c r="G846" s="227"/>
      <c r="H846" s="227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spans="1:26" ht="12.75" customHeight="1">
      <c r="A847" s="227"/>
      <c r="B847" s="227"/>
      <c r="C847" s="227"/>
      <c r="D847" s="227"/>
      <c r="E847" s="227"/>
      <c r="F847" s="227"/>
      <c r="G847" s="227"/>
      <c r="H847" s="227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spans="1:26" ht="12.75" customHeight="1">
      <c r="A848" s="227"/>
      <c r="B848" s="227"/>
      <c r="C848" s="227"/>
      <c r="D848" s="227"/>
      <c r="E848" s="227"/>
      <c r="F848" s="227"/>
      <c r="G848" s="227"/>
      <c r="H848" s="227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spans="1:26" ht="12.75" customHeight="1">
      <c r="A849" s="227"/>
      <c r="B849" s="227"/>
      <c r="C849" s="227"/>
      <c r="D849" s="227"/>
      <c r="E849" s="227"/>
      <c r="F849" s="227"/>
      <c r="G849" s="227"/>
      <c r="H849" s="227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spans="1:26" ht="12.75" customHeight="1">
      <c r="A850" s="227"/>
      <c r="B850" s="227"/>
      <c r="C850" s="227"/>
      <c r="D850" s="227"/>
      <c r="E850" s="227"/>
      <c r="F850" s="227"/>
      <c r="G850" s="227"/>
      <c r="H850" s="227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spans="1:26" ht="12.75" customHeight="1">
      <c r="A851" s="227"/>
      <c r="B851" s="227"/>
      <c r="C851" s="227"/>
      <c r="D851" s="227"/>
      <c r="E851" s="227"/>
      <c r="F851" s="227"/>
      <c r="G851" s="227"/>
      <c r="H851" s="227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spans="1:26" ht="12.75" customHeight="1">
      <c r="A852" s="227"/>
      <c r="B852" s="227"/>
      <c r="C852" s="227"/>
      <c r="D852" s="227"/>
      <c r="E852" s="227"/>
      <c r="F852" s="227"/>
      <c r="G852" s="227"/>
      <c r="H852" s="227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spans="1:26" ht="12.75" customHeight="1">
      <c r="A853" s="227"/>
      <c r="B853" s="227"/>
      <c r="C853" s="227"/>
      <c r="D853" s="227"/>
      <c r="E853" s="227"/>
      <c r="F853" s="227"/>
      <c r="G853" s="227"/>
      <c r="H853" s="227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spans="1:26" ht="12.75" customHeight="1">
      <c r="A854" s="227"/>
      <c r="B854" s="227"/>
      <c r="C854" s="227"/>
      <c r="D854" s="227"/>
      <c r="E854" s="227"/>
      <c r="F854" s="227"/>
      <c r="G854" s="227"/>
      <c r="H854" s="227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spans="1:26" ht="12.75" customHeight="1">
      <c r="A855" s="227"/>
      <c r="B855" s="227"/>
      <c r="C855" s="227"/>
      <c r="D855" s="227"/>
      <c r="E855" s="227"/>
      <c r="F855" s="227"/>
      <c r="G855" s="227"/>
      <c r="H855" s="227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spans="1:26" ht="12.75" customHeight="1">
      <c r="A856" s="227"/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spans="1:26" ht="12.75" customHeight="1">
      <c r="A857" s="227"/>
      <c r="B857" s="227"/>
      <c r="C857" s="227"/>
      <c r="D857" s="227"/>
      <c r="E857" s="227"/>
      <c r="F857" s="227"/>
      <c r="G857" s="227"/>
      <c r="H857" s="227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spans="1:26" ht="12.75" customHeight="1">
      <c r="A858" s="227"/>
      <c r="B858" s="227"/>
      <c r="C858" s="227"/>
      <c r="D858" s="227"/>
      <c r="E858" s="227"/>
      <c r="F858" s="227"/>
      <c r="G858" s="227"/>
      <c r="H858" s="227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spans="1:26" ht="12.75" customHeight="1">
      <c r="A859" s="227"/>
      <c r="B859" s="227"/>
      <c r="C859" s="227"/>
      <c r="D859" s="227"/>
      <c r="E859" s="227"/>
      <c r="F859" s="227"/>
      <c r="G859" s="227"/>
      <c r="H859" s="227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spans="1:26" ht="12.75" customHeight="1">
      <c r="A860" s="227"/>
      <c r="B860" s="227"/>
      <c r="C860" s="227"/>
      <c r="D860" s="227"/>
      <c r="E860" s="227"/>
      <c r="F860" s="227"/>
      <c r="G860" s="227"/>
      <c r="H860" s="227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spans="1:26" ht="12.75" customHeight="1">
      <c r="A861" s="227"/>
      <c r="B861" s="227"/>
      <c r="C861" s="227"/>
      <c r="D861" s="227"/>
      <c r="E861" s="227"/>
      <c r="F861" s="227"/>
      <c r="G861" s="227"/>
      <c r="H861" s="227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spans="1:26" ht="12.75" customHeight="1">
      <c r="A862" s="227"/>
      <c r="B862" s="227"/>
      <c r="C862" s="227"/>
      <c r="D862" s="227"/>
      <c r="E862" s="227"/>
      <c r="F862" s="227"/>
      <c r="G862" s="227"/>
      <c r="H862" s="227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spans="1:26" ht="12.75" customHeight="1">
      <c r="A863" s="227"/>
      <c r="B863" s="227"/>
      <c r="C863" s="227"/>
      <c r="D863" s="227"/>
      <c r="E863" s="227"/>
      <c r="F863" s="227"/>
      <c r="G863" s="227"/>
      <c r="H863" s="227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spans="1:26" ht="12.75" customHeight="1">
      <c r="A864" s="227"/>
      <c r="B864" s="227"/>
      <c r="C864" s="227"/>
      <c r="D864" s="227"/>
      <c r="E864" s="227"/>
      <c r="F864" s="227"/>
      <c r="G864" s="227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spans="1:26" ht="12.75" customHeight="1">
      <c r="A865" s="227"/>
      <c r="B865" s="227"/>
      <c r="C865" s="227"/>
      <c r="D865" s="227"/>
      <c r="E865" s="227"/>
      <c r="F865" s="227"/>
      <c r="G865" s="227"/>
      <c r="H865" s="227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spans="1:26" ht="12.75" customHeight="1">
      <c r="A866" s="227"/>
      <c r="B866" s="227"/>
      <c r="C866" s="227"/>
      <c r="D866" s="227"/>
      <c r="E866" s="227"/>
      <c r="F866" s="227"/>
      <c r="G866" s="227"/>
      <c r="H866" s="227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spans="1:26" ht="12.75" customHeight="1">
      <c r="A867" s="227"/>
      <c r="B867" s="227"/>
      <c r="C867" s="227"/>
      <c r="D867" s="227"/>
      <c r="E867" s="227"/>
      <c r="F867" s="227"/>
      <c r="G867" s="227"/>
      <c r="H867" s="227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spans="1:26" ht="12.75" customHeight="1">
      <c r="A868" s="227"/>
      <c r="B868" s="227"/>
      <c r="C868" s="227"/>
      <c r="D868" s="227"/>
      <c r="E868" s="227"/>
      <c r="F868" s="227"/>
      <c r="G868" s="227"/>
      <c r="H868" s="227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spans="1:26" ht="12.75" customHeight="1">
      <c r="A869" s="227"/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spans="1:26" ht="12.75" customHeight="1">
      <c r="A870" s="227"/>
      <c r="B870" s="227"/>
      <c r="C870" s="227"/>
      <c r="D870" s="227"/>
      <c r="E870" s="227"/>
      <c r="F870" s="227"/>
      <c r="G870" s="227"/>
      <c r="H870" s="227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spans="1:26" ht="12.75" customHeight="1">
      <c r="A871" s="227"/>
      <c r="B871" s="227"/>
      <c r="C871" s="227"/>
      <c r="D871" s="227"/>
      <c r="E871" s="227"/>
      <c r="F871" s="227"/>
      <c r="G871" s="227"/>
      <c r="H871" s="227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spans="1:26" ht="12.75" customHeight="1">
      <c r="A872" s="227"/>
      <c r="B872" s="227"/>
      <c r="C872" s="227"/>
      <c r="D872" s="227"/>
      <c r="E872" s="227"/>
      <c r="F872" s="227"/>
      <c r="G872" s="227"/>
      <c r="H872" s="227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spans="1:26" ht="12.75" customHeight="1">
      <c r="A873" s="227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spans="1:26" ht="12.75" customHeight="1">
      <c r="A874" s="227"/>
      <c r="B874" s="227"/>
      <c r="C874" s="227"/>
      <c r="D874" s="227"/>
      <c r="E874" s="227"/>
      <c r="F874" s="227"/>
      <c r="G874" s="227"/>
      <c r="H874" s="227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spans="1:26" ht="12.75" customHeight="1">
      <c r="A875" s="227"/>
      <c r="B875" s="227"/>
      <c r="C875" s="227"/>
      <c r="D875" s="227"/>
      <c r="E875" s="227"/>
      <c r="F875" s="227"/>
      <c r="G875" s="227"/>
      <c r="H875" s="227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spans="1:26" ht="12.75" customHeight="1">
      <c r="A876" s="227"/>
      <c r="B876" s="227"/>
      <c r="C876" s="227"/>
      <c r="D876" s="227"/>
      <c r="E876" s="227"/>
      <c r="F876" s="227"/>
      <c r="G876" s="227"/>
      <c r="H876" s="227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spans="1:26" ht="12.75" customHeight="1">
      <c r="A877" s="227"/>
      <c r="B877" s="227"/>
      <c r="C877" s="227"/>
      <c r="D877" s="227"/>
      <c r="E877" s="227"/>
      <c r="F877" s="227"/>
      <c r="G877" s="227"/>
      <c r="H877" s="227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spans="1:26" ht="12.75" customHeight="1">
      <c r="A878" s="227"/>
      <c r="B878" s="227"/>
      <c r="C878" s="227"/>
      <c r="D878" s="227"/>
      <c r="E878" s="227"/>
      <c r="F878" s="227"/>
      <c r="G878" s="227"/>
      <c r="H878" s="227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spans="1:26" ht="12.75" customHeight="1">
      <c r="A879" s="227"/>
      <c r="B879" s="227"/>
      <c r="C879" s="227"/>
      <c r="D879" s="227"/>
      <c r="E879" s="227"/>
      <c r="F879" s="227"/>
      <c r="G879" s="227"/>
      <c r="H879" s="227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spans="1:26" ht="12.75" customHeight="1">
      <c r="A880" s="227"/>
      <c r="B880" s="227"/>
      <c r="C880" s="227"/>
      <c r="D880" s="227"/>
      <c r="E880" s="227"/>
      <c r="F880" s="227"/>
      <c r="G880" s="227"/>
      <c r="H880" s="227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spans="1:26" ht="12.75" customHeight="1">
      <c r="A881" s="227"/>
      <c r="B881" s="227"/>
      <c r="C881" s="227"/>
      <c r="D881" s="227"/>
      <c r="E881" s="227"/>
      <c r="F881" s="227"/>
      <c r="G881" s="227"/>
      <c r="H881" s="227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spans="1:26" ht="12.75" customHeight="1">
      <c r="A882" s="227"/>
      <c r="B882" s="227"/>
      <c r="C882" s="227"/>
      <c r="D882" s="227"/>
      <c r="E882" s="227"/>
      <c r="F882" s="227"/>
      <c r="G882" s="227"/>
      <c r="H882" s="227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spans="1:26" ht="12.75" customHeight="1">
      <c r="A883" s="227"/>
      <c r="B883" s="227"/>
      <c r="C883" s="227"/>
      <c r="D883" s="227"/>
      <c r="E883" s="227"/>
      <c r="F883" s="227"/>
      <c r="G883" s="227"/>
      <c r="H883" s="227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spans="1:26" ht="12.75" customHeight="1">
      <c r="A884" s="227"/>
      <c r="B884" s="227"/>
      <c r="C884" s="227"/>
      <c r="D884" s="227"/>
      <c r="E884" s="227"/>
      <c r="F884" s="227"/>
      <c r="G884" s="227"/>
      <c r="H884" s="227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spans="1:26" ht="12.75" customHeight="1">
      <c r="A885" s="227"/>
      <c r="B885" s="227"/>
      <c r="C885" s="227"/>
      <c r="D885" s="227"/>
      <c r="E885" s="227"/>
      <c r="F885" s="227"/>
      <c r="G885" s="227"/>
      <c r="H885" s="227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spans="1:26" ht="12.75" customHeight="1">
      <c r="A886" s="227"/>
      <c r="B886" s="227"/>
      <c r="C886" s="227"/>
      <c r="D886" s="227"/>
      <c r="E886" s="227"/>
      <c r="F886" s="227"/>
      <c r="G886" s="227"/>
      <c r="H886" s="227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spans="1:26" ht="12.75" customHeight="1">
      <c r="A887" s="227"/>
      <c r="B887" s="227"/>
      <c r="C887" s="227"/>
      <c r="D887" s="227"/>
      <c r="E887" s="227"/>
      <c r="F887" s="227"/>
      <c r="G887" s="227"/>
      <c r="H887" s="227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spans="1:26" ht="12.75" customHeight="1">
      <c r="A888" s="227"/>
      <c r="B888" s="227"/>
      <c r="C888" s="227"/>
      <c r="D888" s="227"/>
      <c r="E888" s="227"/>
      <c r="F888" s="227"/>
      <c r="G888" s="227"/>
      <c r="H888" s="227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spans="1:26" ht="12.75" customHeight="1">
      <c r="A889" s="227"/>
      <c r="B889" s="227"/>
      <c r="C889" s="227"/>
      <c r="D889" s="227"/>
      <c r="E889" s="227"/>
      <c r="F889" s="227"/>
      <c r="G889" s="227"/>
      <c r="H889" s="227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spans="1:26" ht="12.75" customHeight="1">
      <c r="A890" s="227"/>
      <c r="B890" s="227"/>
      <c r="C890" s="227"/>
      <c r="D890" s="227"/>
      <c r="E890" s="227"/>
      <c r="F890" s="227"/>
      <c r="G890" s="227"/>
      <c r="H890" s="227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spans="1:26" ht="12.75" customHeight="1">
      <c r="A891" s="227"/>
      <c r="B891" s="227"/>
      <c r="C891" s="227"/>
      <c r="D891" s="227"/>
      <c r="E891" s="227"/>
      <c r="F891" s="227"/>
      <c r="G891" s="227"/>
      <c r="H891" s="227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spans="1:26" ht="12.75" customHeight="1">
      <c r="A892" s="227"/>
      <c r="B892" s="227"/>
      <c r="C892" s="227"/>
      <c r="D892" s="227"/>
      <c r="E892" s="227"/>
      <c r="F892" s="227"/>
      <c r="G892" s="227"/>
      <c r="H892" s="227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spans="1:26" ht="12.75" customHeight="1">
      <c r="A893" s="227"/>
      <c r="B893" s="227"/>
      <c r="C893" s="227"/>
      <c r="D893" s="227"/>
      <c r="E893" s="227"/>
      <c r="F893" s="227"/>
      <c r="G893" s="227"/>
      <c r="H893" s="227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spans="1:26" ht="12.75" customHeight="1">
      <c r="A894" s="227"/>
      <c r="B894" s="227"/>
      <c r="C894" s="227"/>
      <c r="D894" s="227"/>
      <c r="E894" s="227"/>
      <c r="F894" s="227"/>
      <c r="G894" s="227"/>
      <c r="H894" s="227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spans="1:26" ht="12.75" customHeight="1">
      <c r="A895" s="227"/>
      <c r="B895" s="227"/>
      <c r="C895" s="227"/>
      <c r="D895" s="227"/>
      <c r="E895" s="227"/>
      <c r="F895" s="227"/>
      <c r="G895" s="227"/>
      <c r="H895" s="227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spans="1:26" ht="12.75" customHeight="1">
      <c r="A896" s="227"/>
      <c r="B896" s="227"/>
      <c r="C896" s="227"/>
      <c r="D896" s="227"/>
      <c r="E896" s="227"/>
      <c r="F896" s="227"/>
      <c r="G896" s="227"/>
      <c r="H896" s="227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spans="1:26" ht="12.75" customHeight="1">
      <c r="A897" s="227"/>
      <c r="B897" s="227"/>
      <c r="C897" s="227"/>
      <c r="D897" s="227"/>
      <c r="E897" s="227"/>
      <c r="F897" s="227"/>
      <c r="G897" s="227"/>
      <c r="H897" s="227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spans="1:26" ht="12.75" customHeight="1">
      <c r="A898" s="227"/>
      <c r="B898" s="227"/>
      <c r="C898" s="227"/>
      <c r="D898" s="227"/>
      <c r="E898" s="227"/>
      <c r="F898" s="227"/>
      <c r="G898" s="227"/>
      <c r="H898" s="227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spans="1:26" ht="12.75" customHeight="1">
      <c r="A899" s="227"/>
      <c r="B899" s="227"/>
      <c r="C899" s="227"/>
      <c r="D899" s="227"/>
      <c r="E899" s="227"/>
      <c r="F899" s="227"/>
      <c r="G899" s="227"/>
      <c r="H899" s="227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spans="1:26" ht="12.75" customHeight="1">
      <c r="A900" s="227"/>
      <c r="B900" s="227"/>
      <c r="C900" s="227"/>
      <c r="D900" s="227"/>
      <c r="E900" s="227"/>
      <c r="F900" s="227"/>
      <c r="G900" s="227"/>
      <c r="H900" s="227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spans="1:26" ht="12.75" customHeight="1">
      <c r="A901" s="227"/>
      <c r="B901" s="227"/>
      <c r="C901" s="227"/>
      <c r="D901" s="227"/>
      <c r="E901" s="227"/>
      <c r="F901" s="227"/>
      <c r="G901" s="227"/>
      <c r="H901" s="227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spans="1:26" ht="12.75" customHeight="1">
      <c r="A902" s="227"/>
      <c r="B902" s="227"/>
      <c r="C902" s="227"/>
      <c r="D902" s="227"/>
      <c r="E902" s="227"/>
      <c r="F902" s="227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spans="1:26" ht="12.75" customHeight="1">
      <c r="A903" s="227"/>
      <c r="B903" s="227"/>
      <c r="C903" s="227"/>
      <c r="D903" s="227"/>
      <c r="E903" s="227"/>
      <c r="F903" s="227"/>
      <c r="G903" s="227"/>
      <c r="H903" s="227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spans="1:26" ht="12.75" customHeight="1">
      <c r="A904" s="227"/>
      <c r="B904" s="227"/>
      <c r="C904" s="227"/>
      <c r="D904" s="227"/>
      <c r="E904" s="227"/>
      <c r="F904" s="227"/>
      <c r="G904" s="227"/>
      <c r="H904" s="227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spans="1:26" ht="12.75" customHeight="1">
      <c r="A905" s="227"/>
      <c r="B905" s="227"/>
      <c r="C905" s="227"/>
      <c r="D905" s="227"/>
      <c r="E905" s="227"/>
      <c r="F905" s="227"/>
      <c r="G905" s="227"/>
      <c r="H905" s="227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spans="1:26" ht="12.75" customHeight="1">
      <c r="A906" s="227"/>
      <c r="B906" s="227"/>
      <c r="C906" s="227"/>
      <c r="D906" s="227"/>
      <c r="E906" s="227"/>
      <c r="F906" s="227"/>
      <c r="G906" s="227"/>
      <c r="H906" s="227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spans="1:26" ht="12.75" customHeight="1">
      <c r="A907" s="227"/>
      <c r="B907" s="227"/>
      <c r="C907" s="227"/>
      <c r="D907" s="227"/>
      <c r="E907" s="227"/>
      <c r="F907" s="227"/>
      <c r="G907" s="227"/>
      <c r="H907" s="227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spans="1:26" ht="12.75" customHeight="1">
      <c r="A908" s="227"/>
      <c r="B908" s="227"/>
      <c r="C908" s="227"/>
      <c r="D908" s="227"/>
      <c r="E908" s="227"/>
      <c r="F908" s="227"/>
      <c r="G908" s="227"/>
      <c r="H908" s="227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spans="1:26" ht="12.75" customHeight="1">
      <c r="A909" s="227"/>
      <c r="B909" s="227"/>
      <c r="C909" s="227"/>
      <c r="D909" s="227"/>
      <c r="E909" s="227"/>
      <c r="F909" s="227"/>
      <c r="G909" s="227"/>
      <c r="H909" s="227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spans="1:26" ht="12.75" customHeight="1">
      <c r="A910" s="227"/>
      <c r="B910" s="227"/>
      <c r="C910" s="227"/>
      <c r="D910" s="227"/>
      <c r="E910" s="227"/>
      <c r="F910" s="227"/>
      <c r="G910" s="227"/>
      <c r="H910" s="227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spans="1:26" ht="12.75" customHeight="1">
      <c r="A911" s="227"/>
      <c r="B911" s="227"/>
      <c r="C911" s="227"/>
      <c r="D911" s="227"/>
      <c r="E911" s="227"/>
      <c r="F911" s="227"/>
      <c r="G911" s="227"/>
      <c r="H911" s="227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spans="1:26" ht="12.75" customHeight="1">
      <c r="A912" s="227"/>
      <c r="B912" s="227"/>
      <c r="C912" s="227"/>
      <c r="D912" s="227"/>
      <c r="E912" s="227"/>
      <c r="F912" s="227"/>
      <c r="G912" s="227"/>
      <c r="H912" s="227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spans="1:26" ht="12.75" customHeight="1">
      <c r="A913" s="227"/>
      <c r="B913" s="227"/>
      <c r="C913" s="227"/>
      <c r="D913" s="227"/>
      <c r="E913" s="227"/>
      <c r="F913" s="227"/>
      <c r="G913" s="227"/>
      <c r="H913" s="227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spans="1:26" ht="12.75" customHeight="1">
      <c r="A914" s="227"/>
      <c r="B914" s="227"/>
      <c r="C914" s="227"/>
      <c r="D914" s="227"/>
      <c r="E914" s="227"/>
      <c r="F914" s="227"/>
      <c r="G914" s="227"/>
      <c r="H914" s="227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spans="1:26" ht="12.75" customHeight="1">
      <c r="A915" s="227"/>
      <c r="B915" s="227"/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spans="1:26" ht="12.75" customHeight="1">
      <c r="A916" s="227"/>
      <c r="B916" s="227"/>
      <c r="C916" s="227"/>
      <c r="D916" s="227"/>
      <c r="E916" s="227"/>
      <c r="F916" s="227"/>
      <c r="G916" s="227"/>
      <c r="H916" s="227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spans="1:26" ht="12.75" customHeight="1">
      <c r="A917" s="227"/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spans="1:26" ht="12.75" customHeight="1">
      <c r="A918" s="227"/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spans="1:26" ht="12.75" customHeight="1">
      <c r="A919" s="227"/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spans="1:26" ht="12.75" customHeight="1">
      <c r="A920" s="227"/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spans="1:26" ht="12.75" customHeight="1">
      <c r="A921" s="227"/>
      <c r="B921" s="227"/>
      <c r="C921" s="227"/>
      <c r="D921" s="227"/>
      <c r="E921" s="227"/>
      <c r="F921" s="227"/>
      <c r="G921" s="227"/>
      <c r="H921" s="227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spans="1:26" ht="12.75" customHeight="1">
      <c r="A922" s="227"/>
      <c r="B922" s="227"/>
      <c r="C922" s="227"/>
      <c r="D922" s="227"/>
      <c r="E922" s="227"/>
      <c r="F922" s="227"/>
      <c r="G922" s="227"/>
      <c r="H922" s="227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spans="1:26" ht="12.75" customHeight="1">
      <c r="A923" s="227"/>
      <c r="B923" s="227"/>
      <c r="C923" s="227"/>
      <c r="D923" s="227"/>
      <c r="E923" s="227"/>
      <c r="F923" s="227"/>
      <c r="G923" s="227"/>
      <c r="H923" s="227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spans="1:26" ht="12.75" customHeight="1">
      <c r="A924" s="227"/>
      <c r="B924" s="227"/>
      <c r="C924" s="227"/>
      <c r="D924" s="227"/>
      <c r="E924" s="227"/>
      <c r="F924" s="227"/>
      <c r="G924" s="227"/>
      <c r="H924" s="227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spans="1:26" ht="12.75" customHeight="1">
      <c r="A925" s="227"/>
      <c r="B925" s="227"/>
      <c r="C925" s="227"/>
      <c r="D925" s="227"/>
      <c r="E925" s="227"/>
      <c r="F925" s="227"/>
      <c r="G925" s="227"/>
      <c r="H925" s="227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spans="1:26" ht="12.75" customHeight="1">
      <c r="A926" s="227"/>
      <c r="B926" s="227"/>
      <c r="C926" s="227"/>
      <c r="D926" s="227"/>
      <c r="E926" s="227"/>
      <c r="F926" s="227"/>
      <c r="G926" s="227"/>
      <c r="H926" s="227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spans="1:26" ht="12.75" customHeight="1">
      <c r="A927" s="227"/>
      <c r="B927" s="227"/>
      <c r="C927" s="227"/>
      <c r="D927" s="227"/>
      <c r="E927" s="227"/>
      <c r="F927" s="227"/>
      <c r="G927" s="227"/>
      <c r="H927" s="227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spans="1:26" ht="12.75" customHeight="1">
      <c r="A928" s="227"/>
      <c r="B928" s="227"/>
      <c r="C928" s="227"/>
      <c r="D928" s="227"/>
      <c r="E928" s="227"/>
      <c r="F928" s="227"/>
      <c r="G928" s="227"/>
      <c r="H928" s="227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spans="1:26" ht="12.75" customHeight="1">
      <c r="A929" s="227"/>
      <c r="B929" s="227"/>
      <c r="C929" s="227"/>
      <c r="D929" s="227"/>
      <c r="E929" s="227"/>
      <c r="F929" s="227"/>
      <c r="G929" s="227"/>
      <c r="H929" s="227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spans="1:26" ht="12.75" customHeight="1">
      <c r="A930" s="227"/>
      <c r="B930" s="227"/>
      <c r="C930" s="227"/>
      <c r="D930" s="227"/>
      <c r="E930" s="227"/>
      <c r="F930" s="227"/>
      <c r="G930" s="227"/>
      <c r="H930" s="227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spans="1:26" ht="12.75" customHeight="1">
      <c r="A931" s="227"/>
      <c r="B931" s="227"/>
      <c r="C931" s="227"/>
      <c r="D931" s="227"/>
      <c r="E931" s="227"/>
      <c r="F931" s="227"/>
      <c r="G931" s="227"/>
      <c r="H931" s="227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spans="1:26" ht="12.75" customHeight="1">
      <c r="A932" s="227"/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spans="1:26" ht="12.75" customHeight="1">
      <c r="A933" s="227"/>
      <c r="B933" s="227"/>
      <c r="C933" s="227"/>
      <c r="D933" s="227"/>
      <c r="E933" s="227"/>
      <c r="F933" s="227"/>
      <c r="G933" s="227"/>
      <c r="H933" s="227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spans="1:26" ht="12.75" customHeight="1">
      <c r="A934" s="227"/>
      <c r="B934" s="227"/>
      <c r="C934" s="227"/>
      <c r="D934" s="227"/>
      <c r="E934" s="227"/>
      <c r="F934" s="227"/>
      <c r="G934" s="227"/>
      <c r="H934" s="227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spans="1:26" ht="12.75" customHeight="1">
      <c r="A935" s="227"/>
      <c r="B935" s="227"/>
      <c r="C935" s="227"/>
      <c r="D935" s="227"/>
      <c r="E935" s="227"/>
      <c r="F935" s="227"/>
      <c r="G935" s="227"/>
      <c r="H935" s="227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spans="1:26" ht="12.75" customHeight="1">
      <c r="A936" s="227"/>
      <c r="B936" s="227"/>
      <c r="C936" s="227"/>
      <c r="D936" s="227"/>
      <c r="E936" s="227"/>
      <c r="F936" s="227"/>
      <c r="G936" s="227"/>
      <c r="H936" s="227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spans="1:26" ht="12.75" customHeight="1">
      <c r="A937" s="227"/>
      <c r="B937" s="227"/>
      <c r="C937" s="227"/>
      <c r="D937" s="227"/>
      <c r="E937" s="227"/>
      <c r="F937" s="227"/>
      <c r="G937" s="227"/>
      <c r="H937" s="227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spans="1:26" ht="12.75" customHeight="1">
      <c r="A938" s="227"/>
      <c r="B938" s="227"/>
      <c r="C938" s="227"/>
      <c r="D938" s="227"/>
      <c r="E938" s="227"/>
      <c r="F938" s="227"/>
      <c r="G938" s="227"/>
      <c r="H938" s="227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spans="1:26" ht="12.75" customHeight="1">
      <c r="A939" s="227"/>
      <c r="B939" s="227"/>
      <c r="C939" s="227"/>
      <c r="D939" s="227"/>
      <c r="E939" s="227"/>
      <c r="F939" s="227"/>
      <c r="G939" s="227"/>
      <c r="H939" s="227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spans="1:26" ht="12.75" customHeight="1">
      <c r="A940" s="227"/>
      <c r="B940" s="227"/>
      <c r="C940" s="227"/>
      <c r="D940" s="227"/>
      <c r="E940" s="227"/>
      <c r="F940" s="227"/>
      <c r="G940" s="227"/>
      <c r="H940" s="227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spans="1:26" ht="12.75" customHeight="1">
      <c r="A941" s="227"/>
      <c r="B941" s="227"/>
      <c r="C941" s="227"/>
      <c r="D941" s="227"/>
      <c r="E941" s="227"/>
      <c r="F941" s="227"/>
      <c r="G941" s="227"/>
      <c r="H941" s="227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spans="1:26" ht="12.75" customHeight="1">
      <c r="A942" s="227"/>
      <c r="B942" s="227"/>
      <c r="C942" s="227"/>
      <c r="D942" s="227"/>
      <c r="E942" s="227"/>
      <c r="F942" s="227"/>
      <c r="G942" s="227"/>
      <c r="H942" s="227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spans="1:26" ht="12.75" customHeight="1">
      <c r="A943" s="227"/>
      <c r="B943" s="227"/>
      <c r="C943" s="227"/>
      <c r="D943" s="227"/>
      <c r="E943" s="227"/>
      <c r="F943" s="227"/>
      <c r="G943" s="227"/>
      <c r="H943" s="227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spans="1:26" ht="12.75" customHeight="1">
      <c r="A944" s="227"/>
      <c r="B944" s="227"/>
      <c r="C944" s="227"/>
      <c r="D944" s="227"/>
      <c r="E944" s="227"/>
      <c r="F944" s="227"/>
      <c r="G944" s="227"/>
      <c r="H944" s="227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spans="1:26" ht="12.75" customHeight="1">
      <c r="A945" s="227"/>
      <c r="B945" s="227"/>
      <c r="C945" s="227"/>
      <c r="D945" s="227"/>
      <c r="E945" s="227"/>
      <c r="F945" s="227"/>
      <c r="G945" s="227"/>
      <c r="H945" s="227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spans="1:26" ht="12.75" customHeight="1">
      <c r="A946" s="227"/>
      <c r="B946" s="227"/>
      <c r="C946" s="227"/>
      <c r="D946" s="227"/>
      <c r="E946" s="227"/>
      <c r="F946" s="227"/>
      <c r="G946" s="227"/>
      <c r="H946" s="227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spans="1:26" ht="12.75" customHeight="1">
      <c r="A947" s="227"/>
      <c r="B947" s="227"/>
      <c r="C947" s="227"/>
      <c r="D947" s="227"/>
      <c r="E947" s="227"/>
      <c r="F947" s="227"/>
      <c r="G947" s="227"/>
      <c r="H947" s="227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spans="1:26" ht="12.75" customHeight="1">
      <c r="A948" s="227"/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spans="1:26" ht="12.75" customHeight="1">
      <c r="A949" s="227"/>
      <c r="B949" s="227"/>
      <c r="C949" s="227"/>
      <c r="D949" s="227"/>
      <c r="E949" s="227"/>
      <c r="F949" s="227"/>
      <c r="G949" s="227"/>
      <c r="H949" s="227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spans="1:26" ht="12.75" customHeight="1">
      <c r="A950" s="227"/>
      <c r="B950" s="227"/>
      <c r="C950" s="227"/>
      <c r="D950" s="227"/>
      <c r="E950" s="227"/>
      <c r="F950" s="227"/>
      <c r="G950" s="227"/>
      <c r="H950" s="227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spans="1:26" ht="12.75" customHeight="1">
      <c r="A951" s="227"/>
      <c r="B951" s="227"/>
      <c r="C951" s="227"/>
      <c r="D951" s="227"/>
      <c r="E951" s="227"/>
      <c r="F951" s="227"/>
      <c r="G951" s="227"/>
      <c r="H951" s="227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spans="1:26" ht="12.75" customHeight="1">
      <c r="A952" s="227"/>
      <c r="B952" s="227"/>
      <c r="C952" s="227"/>
      <c r="D952" s="227"/>
      <c r="E952" s="227"/>
      <c r="F952" s="227"/>
      <c r="G952" s="227"/>
      <c r="H952" s="227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spans="1:26" ht="12.75" customHeight="1">
      <c r="A953" s="227"/>
      <c r="B953" s="227"/>
      <c r="C953" s="227"/>
      <c r="D953" s="227"/>
      <c r="E953" s="227"/>
      <c r="F953" s="227"/>
      <c r="G953" s="227"/>
      <c r="H953" s="227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spans="1:26" ht="12.75" customHeight="1">
      <c r="A954" s="227"/>
      <c r="B954" s="227"/>
      <c r="C954" s="227"/>
      <c r="D954" s="227"/>
      <c r="E954" s="227"/>
      <c r="F954" s="227"/>
      <c r="G954" s="227"/>
      <c r="H954" s="227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spans="1:26" ht="12.75" customHeight="1">
      <c r="A955" s="227"/>
      <c r="B955" s="227"/>
      <c r="C955" s="227"/>
      <c r="D955" s="227"/>
      <c r="E955" s="227"/>
      <c r="F955" s="227"/>
      <c r="G955" s="227"/>
      <c r="H955" s="227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spans="1:26" ht="12.75" customHeight="1">
      <c r="A956" s="227"/>
      <c r="B956" s="227"/>
      <c r="C956" s="227"/>
      <c r="D956" s="227"/>
      <c r="E956" s="227"/>
      <c r="F956" s="227"/>
      <c r="G956" s="227"/>
      <c r="H956" s="227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spans="1:26" ht="12.75" customHeight="1">
      <c r="A957" s="227"/>
      <c r="B957" s="227"/>
      <c r="C957" s="227"/>
      <c r="D957" s="227"/>
      <c r="E957" s="227"/>
      <c r="F957" s="227"/>
      <c r="G957" s="227"/>
      <c r="H957" s="227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spans="1:26" ht="12.75" customHeight="1">
      <c r="A958" s="227"/>
      <c r="B958" s="227"/>
      <c r="C958" s="227"/>
      <c r="D958" s="227"/>
      <c r="E958" s="227"/>
      <c r="F958" s="227"/>
      <c r="G958" s="227"/>
      <c r="H958" s="227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spans="1:26" ht="12.75" customHeight="1">
      <c r="A959" s="227"/>
      <c r="B959" s="227"/>
      <c r="C959" s="227"/>
      <c r="D959" s="227"/>
      <c r="E959" s="227"/>
      <c r="F959" s="227"/>
      <c r="G959" s="227"/>
      <c r="H959" s="227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spans="1:26" ht="12.75" customHeight="1">
      <c r="A960" s="227"/>
      <c r="B960" s="227"/>
      <c r="C960" s="227"/>
      <c r="D960" s="227"/>
      <c r="E960" s="227"/>
      <c r="F960" s="227"/>
      <c r="G960" s="227"/>
      <c r="H960" s="227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spans="1:26" ht="12.75" customHeight="1">
      <c r="A961" s="227"/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spans="1:26" ht="12.75" customHeight="1">
      <c r="A962" s="227"/>
      <c r="B962" s="227"/>
      <c r="C962" s="227"/>
      <c r="D962" s="227"/>
      <c r="E962" s="227"/>
      <c r="F962" s="227"/>
      <c r="G962" s="227"/>
      <c r="H962" s="227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spans="1:26" ht="12.75" customHeight="1">
      <c r="A963" s="227"/>
      <c r="B963" s="227"/>
      <c r="C963" s="227"/>
      <c r="D963" s="227"/>
      <c r="E963" s="227"/>
      <c r="F963" s="227"/>
      <c r="G963" s="227"/>
      <c r="H963" s="227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spans="1:26" ht="12.75" customHeight="1">
      <c r="A964" s="227"/>
      <c r="B964" s="227"/>
      <c r="C964" s="227"/>
      <c r="D964" s="227"/>
      <c r="E964" s="227"/>
      <c r="F964" s="227"/>
      <c r="G964" s="227"/>
      <c r="H964" s="227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spans="1:26" ht="12.75" customHeight="1">
      <c r="A965" s="227"/>
      <c r="B965" s="227"/>
      <c r="C965" s="227"/>
      <c r="D965" s="227"/>
      <c r="E965" s="227"/>
      <c r="F965" s="227"/>
      <c r="G965" s="227"/>
      <c r="H965" s="227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spans="1:26" ht="12.75" customHeight="1">
      <c r="A966" s="227"/>
      <c r="B966" s="227"/>
      <c r="C966" s="227"/>
      <c r="D966" s="227"/>
      <c r="E966" s="227"/>
      <c r="F966" s="227"/>
      <c r="G966" s="227"/>
      <c r="H966" s="227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spans="1:26" ht="12.75" customHeight="1">
      <c r="A967" s="227"/>
      <c r="B967" s="227"/>
      <c r="C967" s="227"/>
      <c r="D967" s="227"/>
      <c r="E967" s="227"/>
      <c r="F967" s="227"/>
      <c r="G967" s="227"/>
      <c r="H967" s="227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spans="1:26" ht="12.75" customHeight="1">
      <c r="A968" s="227"/>
      <c r="B968" s="227"/>
      <c r="C968" s="227"/>
      <c r="D968" s="227"/>
      <c r="E968" s="227"/>
      <c r="F968" s="227"/>
      <c r="G968" s="227"/>
      <c r="H968" s="227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spans="1:26" ht="12.75" customHeight="1">
      <c r="A969" s="227"/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spans="1:26" ht="12.75" customHeight="1">
      <c r="A970" s="227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spans="1:26" ht="12.75" customHeight="1">
      <c r="A971" s="227"/>
      <c r="B971" s="227"/>
      <c r="C971" s="227"/>
      <c r="D971" s="227"/>
      <c r="E971" s="227"/>
      <c r="F971" s="227"/>
      <c r="G971" s="227"/>
      <c r="H971" s="227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spans="1:26" ht="12.75" customHeight="1">
      <c r="A972" s="227"/>
      <c r="B972" s="227"/>
      <c r="C972" s="227"/>
      <c r="D972" s="227"/>
      <c r="E972" s="227"/>
      <c r="F972" s="227"/>
      <c r="G972" s="227"/>
      <c r="H972" s="227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spans="1:26" ht="12.75" customHeight="1">
      <c r="A973" s="227"/>
      <c r="B973" s="227"/>
      <c r="C973" s="227"/>
      <c r="D973" s="227"/>
      <c r="E973" s="227"/>
      <c r="F973" s="227"/>
      <c r="G973" s="227"/>
      <c r="H973" s="227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spans="1:26" ht="12.75" customHeight="1">
      <c r="A974" s="227"/>
      <c r="B974" s="227"/>
      <c r="C974" s="227"/>
      <c r="D974" s="227"/>
      <c r="E974" s="227"/>
      <c r="F974" s="227"/>
      <c r="G974" s="227"/>
      <c r="H974" s="227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spans="1:26" ht="12.75" customHeight="1">
      <c r="A975" s="227"/>
      <c r="B975" s="227"/>
      <c r="C975" s="227"/>
      <c r="D975" s="227"/>
      <c r="E975" s="227"/>
      <c r="F975" s="227"/>
      <c r="G975" s="227"/>
      <c r="H975" s="227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spans="1:26" ht="12.75" customHeight="1">
      <c r="A976" s="227"/>
      <c r="B976" s="227"/>
      <c r="C976" s="227"/>
      <c r="D976" s="227"/>
      <c r="E976" s="227"/>
      <c r="F976" s="227"/>
      <c r="G976" s="227"/>
      <c r="H976" s="227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spans="1:26" ht="12.75" customHeight="1">
      <c r="A977" s="227"/>
      <c r="B977" s="227"/>
      <c r="C977" s="227"/>
      <c r="D977" s="227"/>
      <c r="E977" s="227"/>
      <c r="F977" s="227"/>
      <c r="G977" s="227"/>
      <c r="H977" s="227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spans="1:26" ht="12.75" customHeight="1">
      <c r="A978" s="227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spans="1:26" ht="12.75" customHeight="1">
      <c r="A979" s="227"/>
      <c r="B979" s="227"/>
      <c r="C979" s="227"/>
      <c r="D979" s="227"/>
      <c r="E979" s="227"/>
      <c r="F979" s="227"/>
      <c r="G979" s="227"/>
      <c r="H979" s="227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spans="1:26" ht="12.75" customHeight="1">
      <c r="A980" s="227"/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spans="1:26" ht="12.75" customHeight="1">
      <c r="A981" s="227"/>
      <c r="B981" s="227"/>
      <c r="C981" s="227"/>
      <c r="D981" s="227"/>
      <c r="E981" s="227"/>
      <c r="F981" s="227"/>
      <c r="G981" s="227"/>
      <c r="H981" s="227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spans="1:26" ht="12.75" customHeight="1">
      <c r="A982" s="227"/>
      <c r="B982" s="227"/>
      <c r="C982" s="227"/>
      <c r="D982" s="227"/>
      <c r="E982" s="227"/>
      <c r="F982" s="227"/>
      <c r="G982" s="227"/>
      <c r="H982" s="227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spans="1:26" ht="12.75" customHeight="1">
      <c r="A983" s="227"/>
      <c r="B983" s="227"/>
      <c r="C983" s="227"/>
      <c r="D983" s="227"/>
      <c r="E983" s="227"/>
      <c r="F983" s="227"/>
      <c r="G983" s="227"/>
      <c r="H983" s="227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spans="1:26" ht="12.75" customHeight="1">
      <c r="A984" s="227"/>
      <c r="B984" s="227"/>
      <c r="C984" s="227"/>
      <c r="D984" s="227"/>
      <c r="E984" s="227"/>
      <c r="F984" s="227"/>
      <c r="G984" s="227"/>
      <c r="H984" s="227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spans="1:26" ht="12.75" customHeight="1">
      <c r="A985" s="227"/>
      <c r="B985" s="227"/>
      <c r="C985" s="227"/>
      <c r="D985" s="227"/>
      <c r="E985" s="227"/>
      <c r="F985" s="227"/>
      <c r="G985" s="227"/>
      <c r="H985" s="227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spans="1:26" ht="12.75" customHeight="1">
      <c r="A986" s="227"/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spans="1:26" ht="12.75" customHeight="1">
      <c r="A987" s="227"/>
      <c r="B987" s="227"/>
      <c r="C987" s="227"/>
      <c r="D987" s="227"/>
      <c r="E987" s="227"/>
      <c r="F987" s="227"/>
      <c r="G987" s="227"/>
      <c r="H987" s="227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spans="1:26" ht="12.75" customHeight="1">
      <c r="A988" s="227"/>
      <c r="B988" s="227"/>
      <c r="C988" s="227"/>
      <c r="D988" s="227"/>
      <c r="E988" s="227"/>
      <c r="F988" s="227"/>
      <c r="G988" s="227"/>
      <c r="H988" s="227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spans="1:26" ht="12.75" customHeight="1">
      <c r="A989" s="227"/>
      <c r="B989" s="227"/>
      <c r="C989" s="227"/>
      <c r="D989" s="227"/>
      <c r="E989" s="227"/>
      <c r="F989" s="227"/>
      <c r="G989" s="227"/>
      <c r="H989" s="227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spans="1:26" ht="12.75" customHeight="1">
      <c r="A990" s="227"/>
      <c r="B990" s="227"/>
      <c r="C990" s="227"/>
      <c r="D990" s="227"/>
      <c r="E990" s="227"/>
      <c r="F990" s="227"/>
      <c r="G990" s="227"/>
      <c r="H990" s="227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spans="1:26" ht="12.75" customHeight="1">
      <c r="A991" s="227"/>
      <c r="B991" s="227"/>
      <c r="C991" s="227"/>
      <c r="D991" s="227"/>
      <c r="E991" s="227"/>
      <c r="F991" s="227"/>
      <c r="G991" s="227"/>
      <c r="H991" s="227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spans="1:26" ht="12.75" customHeight="1">
      <c r="A992" s="227"/>
      <c r="B992" s="227"/>
      <c r="C992" s="227"/>
      <c r="D992" s="227"/>
      <c r="E992" s="227"/>
      <c r="F992" s="227"/>
      <c r="G992" s="227"/>
      <c r="H992" s="227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spans="1:26" ht="12.75" customHeight="1">
      <c r="A993" s="227"/>
      <c r="B993" s="227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spans="1:26" ht="12.75" customHeight="1">
      <c r="A994" s="227"/>
      <c r="B994" s="227"/>
      <c r="C994" s="227"/>
      <c r="D994" s="227"/>
      <c r="E994" s="227"/>
      <c r="F994" s="227"/>
      <c r="G994" s="227"/>
      <c r="H994" s="227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spans="1:26" ht="12.75" customHeight="1">
      <c r="A995" s="227"/>
      <c r="B995" s="227"/>
      <c r="C995" s="227"/>
      <c r="D995" s="227"/>
      <c r="E995" s="227"/>
      <c r="F995" s="227"/>
      <c r="G995" s="227"/>
      <c r="H995" s="227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spans="1:26" ht="12.75" customHeight="1">
      <c r="A996" s="227"/>
      <c r="B996" s="227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spans="1:26" ht="12.75" customHeight="1">
      <c r="A997" s="227"/>
      <c r="B997" s="227"/>
      <c r="C997" s="227"/>
      <c r="D997" s="227"/>
      <c r="E997" s="227"/>
      <c r="F997" s="227"/>
      <c r="G997" s="227"/>
      <c r="H997" s="227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spans="1:26" ht="12.75" customHeight="1">
      <c r="A998" s="227"/>
      <c r="B998" s="227"/>
      <c r="C998" s="227"/>
      <c r="D998" s="227"/>
      <c r="E998" s="227"/>
      <c r="F998" s="227"/>
      <c r="G998" s="227"/>
      <c r="H998" s="227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  <row r="999" spans="1:26" ht="12.75" customHeight="1">
      <c r="A999" s="227"/>
      <c r="B999" s="227"/>
      <c r="C999" s="227"/>
      <c r="D999" s="227"/>
      <c r="E999" s="227"/>
      <c r="F999" s="227"/>
      <c r="G999" s="227"/>
      <c r="H999" s="227"/>
      <c r="I999" s="227"/>
      <c r="J999" s="227"/>
      <c r="K999" s="227"/>
      <c r="L999" s="227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</row>
    <row r="1000" spans="1:26" ht="12.75" customHeight="1">
      <c r="A1000" s="227"/>
      <c r="B1000" s="227"/>
      <c r="C1000" s="227"/>
      <c r="D1000" s="227"/>
      <c r="E1000" s="227"/>
      <c r="F1000" s="227"/>
      <c r="G1000" s="227"/>
      <c r="H1000" s="227"/>
      <c r="I1000" s="227"/>
      <c r="J1000" s="227"/>
      <c r="K1000" s="227"/>
      <c r="L1000" s="227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</row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0" workbookViewId="0">
      <selection activeCell="C35" sqref="C35:I35"/>
    </sheetView>
  </sheetViews>
  <sheetFormatPr defaultColWidth="14.42578125" defaultRowHeight="15" customHeight="1"/>
  <cols>
    <col min="1" max="1" width="4.42578125" style="228" customWidth="1"/>
    <col min="2" max="2" width="17.5703125" style="228" customWidth="1"/>
    <col min="3" max="3" width="13.28515625" style="228" customWidth="1"/>
    <col min="4" max="4" width="14" style="228" customWidth="1"/>
    <col min="5" max="5" width="13.85546875" style="228" customWidth="1"/>
    <col min="6" max="6" width="7.85546875" style="228" customWidth="1"/>
    <col min="7" max="7" width="11.42578125" style="228" customWidth="1"/>
    <col min="8" max="8" width="7.42578125" style="228" customWidth="1"/>
    <col min="9" max="9" width="9" style="228" customWidth="1"/>
    <col min="10" max="10" width="12.28515625" style="228" customWidth="1"/>
    <col min="11" max="11" width="12.5703125" style="228" customWidth="1"/>
    <col min="12" max="12" width="9.7109375" style="228" customWidth="1"/>
    <col min="13" max="13" width="14.140625" style="228" customWidth="1"/>
    <col min="14" max="14" width="14.7109375" style="228" customWidth="1"/>
    <col min="15" max="15" width="13.85546875" style="228" customWidth="1"/>
    <col min="16" max="18" width="8.7109375" style="228" customWidth="1"/>
    <col min="19" max="19" width="21" style="228" customWidth="1"/>
    <col min="20" max="26" width="8.7109375" style="228" customWidth="1"/>
    <col min="27" max="16384" width="14.42578125" style="228"/>
  </cols>
  <sheetData>
    <row r="1" spans="1:26" ht="12.75" customHeight="1"/>
    <row r="2" spans="1:26" ht="37.5" customHeight="1">
      <c r="A2" s="697" t="s">
        <v>213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</row>
    <row r="3" spans="1:26" ht="12.75" customHeight="1">
      <c r="A3" s="229"/>
      <c r="B3" s="230"/>
      <c r="C3" s="698"/>
      <c r="D3" s="668"/>
      <c r="E3" s="668"/>
      <c r="F3" s="668"/>
      <c r="G3" s="668"/>
      <c r="H3" s="668"/>
      <c r="I3" s="668"/>
      <c r="J3" s="231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12.75" customHeight="1">
      <c r="A4" s="229"/>
      <c r="B4" s="699" t="s">
        <v>214</v>
      </c>
      <c r="C4" s="684"/>
      <c r="D4" s="684"/>
      <c r="E4" s="684"/>
      <c r="F4" s="684"/>
      <c r="G4" s="684"/>
      <c r="H4" s="684"/>
      <c r="I4" s="684"/>
      <c r="J4" s="684"/>
      <c r="K4" s="232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12.75" customHeight="1">
      <c r="A5" s="229"/>
      <c r="B5" s="233" t="s">
        <v>215</v>
      </c>
      <c r="C5" s="700" t="s">
        <v>216</v>
      </c>
      <c r="D5" s="684"/>
      <c r="E5" s="684"/>
      <c r="F5" s="684"/>
      <c r="G5" s="684"/>
      <c r="H5" s="684"/>
      <c r="I5" s="684"/>
      <c r="J5" s="234">
        <v>11612</v>
      </c>
      <c r="K5" s="232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16.5" customHeight="1">
      <c r="A6" s="229"/>
      <c r="B6" s="233" t="s">
        <v>48</v>
      </c>
      <c r="C6" s="700" t="s">
        <v>217</v>
      </c>
      <c r="D6" s="684"/>
      <c r="E6" s="684"/>
      <c r="F6" s="684"/>
      <c r="G6" s="684"/>
      <c r="H6" s="684"/>
      <c r="I6" s="684"/>
      <c r="J6" s="234">
        <v>11612</v>
      </c>
      <c r="K6" s="229"/>
      <c r="L6" s="235" t="s">
        <v>218</v>
      </c>
      <c r="M6" s="236"/>
      <c r="N6" s="236"/>
      <c r="O6" s="236"/>
      <c r="P6" s="236"/>
      <c r="Q6" s="236"/>
      <c r="R6" s="236"/>
      <c r="S6" s="236"/>
      <c r="T6" s="237"/>
      <c r="U6" s="238"/>
      <c r="V6" s="238"/>
      <c r="W6" s="229"/>
      <c r="X6" s="229"/>
      <c r="Y6" s="229"/>
      <c r="Z6" s="229"/>
    </row>
    <row r="7" spans="1:26" ht="16.5" customHeight="1">
      <c r="A7" s="229"/>
      <c r="B7" s="239" t="s">
        <v>99</v>
      </c>
      <c r="C7" s="694" t="s">
        <v>219</v>
      </c>
      <c r="D7" s="684"/>
      <c r="E7" s="684"/>
      <c r="F7" s="684"/>
      <c r="G7" s="684"/>
      <c r="H7" s="684"/>
      <c r="I7" s="684"/>
      <c r="J7" s="234">
        <v>50</v>
      </c>
      <c r="K7" s="229"/>
      <c r="L7" s="240" t="s">
        <v>220</v>
      </c>
      <c r="M7" s="238"/>
      <c r="N7" s="238"/>
      <c r="O7" s="238"/>
      <c r="P7" s="238"/>
      <c r="Q7" s="238"/>
      <c r="R7" s="238"/>
      <c r="S7" s="238"/>
      <c r="T7" s="241"/>
      <c r="U7" s="238"/>
      <c r="V7" s="238"/>
      <c r="W7" s="229"/>
      <c r="X7" s="229"/>
      <c r="Y7" s="229"/>
      <c r="Z7" s="229"/>
    </row>
    <row r="8" spans="1:26" ht="16.5" customHeight="1">
      <c r="A8" s="229"/>
      <c r="B8" s="239" t="s">
        <v>99</v>
      </c>
      <c r="C8" s="694" t="s">
        <v>221</v>
      </c>
      <c r="D8" s="684"/>
      <c r="E8" s="684"/>
      <c r="F8" s="684"/>
      <c r="G8" s="684"/>
      <c r="H8" s="684"/>
      <c r="I8" s="684"/>
      <c r="J8" s="242">
        <v>50</v>
      </c>
      <c r="K8" s="229"/>
      <c r="L8" s="240" t="s">
        <v>222</v>
      </c>
      <c r="M8" s="238"/>
      <c r="N8" s="238"/>
      <c r="O8" s="238"/>
      <c r="P8" s="238"/>
      <c r="Q8" s="238"/>
      <c r="R8" s="238"/>
      <c r="S8" s="238"/>
      <c r="T8" s="241"/>
      <c r="U8" s="238"/>
      <c r="V8" s="238"/>
      <c r="W8" s="229"/>
      <c r="X8" s="229"/>
      <c r="Y8" s="229"/>
      <c r="Z8" s="229"/>
    </row>
    <row r="9" spans="1:26" ht="16.5" customHeight="1">
      <c r="A9" s="229"/>
      <c r="B9" s="239" t="s">
        <v>223</v>
      </c>
      <c r="C9" s="694" t="s">
        <v>224</v>
      </c>
      <c r="D9" s="684"/>
      <c r="E9" s="684"/>
      <c r="F9" s="684"/>
      <c r="G9" s="684"/>
      <c r="H9" s="684"/>
      <c r="I9" s="684"/>
      <c r="J9" s="242">
        <v>9.8000000000000007</v>
      </c>
      <c r="K9" s="229"/>
      <c r="L9" s="240" t="s">
        <v>225</v>
      </c>
      <c r="M9" s="238"/>
      <c r="N9" s="238"/>
      <c r="O9" s="238"/>
      <c r="P9" s="238"/>
      <c r="Q9" s="238"/>
      <c r="R9" s="238"/>
      <c r="S9" s="238"/>
      <c r="T9" s="241"/>
      <c r="U9" s="238"/>
      <c r="V9" s="238"/>
      <c r="W9" s="229"/>
      <c r="X9" s="229"/>
      <c r="Y9" s="229"/>
      <c r="Z9" s="229"/>
    </row>
    <row r="10" spans="1:26" ht="16.5" customHeight="1">
      <c r="A10" s="229"/>
      <c r="B10" s="239" t="s">
        <v>226</v>
      </c>
      <c r="C10" s="694" t="s">
        <v>227</v>
      </c>
      <c r="D10" s="684"/>
      <c r="E10" s="684"/>
      <c r="F10" s="684"/>
      <c r="G10" s="684"/>
      <c r="H10" s="684"/>
      <c r="I10" s="684"/>
      <c r="J10" s="242">
        <v>8</v>
      </c>
      <c r="K10" s="229"/>
      <c r="L10" s="243" t="s">
        <v>228</v>
      </c>
      <c r="M10" s="244"/>
      <c r="N10" s="244"/>
      <c r="O10" s="244"/>
      <c r="P10" s="244"/>
      <c r="Q10" s="244"/>
      <c r="R10" s="244"/>
      <c r="S10" s="244"/>
      <c r="T10" s="245"/>
      <c r="U10" s="238"/>
      <c r="V10" s="238"/>
      <c r="W10" s="229"/>
      <c r="X10" s="229"/>
      <c r="Y10" s="229"/>
      <c r="Z10" s="229"/>
    </row>
    <row r="11" spans="1:26" ht="16.5" customHeight="1">
      <c r="A11" s="229"/>
      <c r="B11" s="230"/>
      <c r="C11" s="246"/>
      <c r="D11" s="246"/>
      <c r="E11" s="246"/>
      <c r="F11" s="246"/>
      <c r="G11" s="246"/>
      <c r="H11" s="246"/>
      <c r="I11" s="246"/>
      <c r="J11" s="247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29"/>
      <c r="W11" s="229"/>
      <c r="X11" s="229"/>
      <c r="Y11" s="229"/>
      <c r="Z11" s="229"/>
    </row>
    <row r="12" spans="1:26" ht="9.75" customHeight="1">
      <c r="A12" s="695"/>
      <c r="B12" s="684"/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229"/>
      <c r="W12" s="229"/>
      <c r="X12" s="229"/>
      <c r="Y12" s="229"/>
      <c r="Z12" s="229"/>
    </row>
    <row r="13" spans="1:26" ht="9.75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29"/>
      <c r="W13" s="229"/>
      <c r="X13" s="229"/>
      <c r="Y13" s="229"/>
      <c r="Z13" s="229"/>
    </row>
    <row r="14" spans="1:26" ht="15.75" customHeight="1">
      <c r="N14" s="250"/>
    </row>
    <row r="15" spans="1:26" ht="15.75" customHeight="1" thickBot="1">
      <c r="B15" s="693" t="s">
        <v>229</v>
      </c>
      <c r="C15" s="682"/>
      <c r="D15" s="682"/>
      <c r="E15" s="682"/>
      <c r="F15" s="682"/>
      <c r="G15" s="682"/>
      <c r="H15" s="682"/>
      <c r="I15" s="682"/>
      <c r="J15" s="681" t="s">
        <v>230</v>
      </c>
      <c r="K15" s="682"/>
      <c r="L15" s="681" t="s">
        <v>231</v>
      </c>
      <c r="M15" s="682"/>
      <c r="N15" s="250"/>
    </row>
    <row r="16" spans="1:26" ht="15.75" customHeight="1">
      <c r="B16" s="683" t="s">
        <v>232</v>
      </c>
      <c r="C16" s="684"/>
      <c r="D16" s="684"/>
      <c r="E16" s="684"/>
      <c r="F16" s="684"/>
      <c r="G16" s="684"/>
      <c r="H16" s="684"/>
      <c r="I16" s="684"/>
      <c r="J16" s="239" t="s">
        <v>233</v>
      </c>
      <c r="K16" s="251" t="s">
        <v>234</v>
      </c>
      <c r="L16" s="252" t="s">
        <v>233</v>
      </c>
      <c r="M16" s="251" t="s">
        <v>234</v>
      </c>
      <c r="N16" s="250"/>
    </row>
    <row r="17" spans="1:26" ht="15.75" customHeight="1">
      <c r="L17" s="229"/>
      <c r="M17" s="229"/>
      <c r="N17" s="250"/>
      <c r="O17" s="229"/>
      <c r="P17" s="229"/>
      <c r="Q17" s="229"/>
      <c r="R17" s="229"/>
      <c r="S17" s="229"/>
      <c r="T17" s="229"/>
      <c r="U17" s="229"/>
    </row>
    <row r="18" spans="1:26" ht="12.75" customHeight="1">
      <c r="B18" s="239" t="s">
        <v>235</v>
      </c>
      <c r="C18" s="691" t="s">
        <v>236</v>
      </c>
      <c r="D18" s="684"/>
      <c r="E18" s="684"/>
      <c r="F18" s="684"/>
      <c r="G18" s="684"/>
      <c r="H18" s="684"/>
      <c r="I18" s="684"/>
      <c r="J18" s="253">
        <f>($J$5*'[1]Metodologia de cálculo'!$J$9/1000)</f>
        <v>9.3735535987999992</v>
      </c>
      <c r="K18" s="253">
        <f>($J$5*'[1]Metodologia de cálculo'!$J$9/1000)</f>
        <v>9.3735535987999992</v>
      </c>
      <c r="L18" s="253">
        <f>($J$6*'[1]Metodologia de cálculo'!$J$9/1000)</f>
        <v>9.3735535987999992</v>
      </c>
      <c r="M18" s="253">
        <f>($J$6*'[1]Metodologia de cálculo'!$J$9/1000)</f>
        <v>9.3735535987999992</v>
      </c>
      <c r="N18" s="232"/>
      <c r="O18" s="232"/>
      <c r="P18" s="232"/>
      <c r="Q18" s="232"/>
      <c r="R18" s="232"/>
      <c r="S18" s="232"/>
      <c r="T18" s="254"/>
      <c r="U18" s="229"/>
    </row>
    <row r="19" spans="1:26" ht="29.25" customHeight="1">
      <c r="B19" s="255" t="s">
        <v>237</v>
      </c>
      <c r="C19" s="696" t="s">
        <v>238</v>
      </c>
      <c r="D19" s="684"/>
      <c r="E19" s="684"/>
      <c r="F19" s="684"/>
      <c r="G19" s="684"/>
      <c r="H19" s="684"/>
      <c r="I19" s="684"/>
      <c r="J19" s="256">
        <f>2*$J$9/'[1]Metodologia de cálculo'!$J$15+'[1]Metodologia de cálculo'!$J$16</f>
        <v>0.99</v>
      </c>
      <c r="K19" s="256">
        <f>2*$J$9/'[1]Metodologia de cálculo'!$J$15+'[1]Metodologia de cálculo'!$J$16</f>
        <v>0.99</v>
      </c>
      <c r="L19" s="256">
        <f>2*$J$9/'[1]Metodologia de cálculo'!$J$15+'[1]Metodologia de cálculo'!$J$16</f>
        <v>0.99</v>
      </c>
      <c r="M19" s="256">
        <f>2*$J$9/'[1]Metodologia de cálculo'!$J$15+'[1]Metodologia de cálculo'!$J$16</f>
        <v>0.99</v>
      </c>
      <c r="N19" s="257"/>
      <c r="O19" s="257"/>
      <c r="P19" s="257"/>
      <c r="Q19" s="257"/>
      <c r="R19" s="257"/>
      <c r="S19" s="257"/>
      <c r="T19" s="258"/>
      <c r="U19" s="229"/>
    </row>
    <row r="20" spans="1:26" ht="18.75" customHeight="1">
      <c r="B20" s="239" t="s">
        <v>239</v>
      </c>
      <c r="C20" s="691" t="s">
        <v>240</v>
      </c>
      <c r="D20" s="684"/>
      <c r="E20" s="684"/>
      <c r="F20" s="684"/>
      <c r="G20" s="684"/>
      <c r="H20" s="684"/>
      <c r="I20" s="684"/>
      <c r="J20" s="259">
        <f>($J$18*'[1]Metodologia de cálculo'!$J$34*$J$10)/(($J$7*'[1]Metodologia de cálculo'!$J24)+($J$18*'[1]Metodologia de cálculo'!$J$34*$J$19))</f>
        <v>4.1476318251588014</v>
      </c>
      <c r="K20" s="259">
        <f>($K$18*'[1]Metodologia de cálculo'!$J$34*$J$10)/(($J$7/2*'[1]Metodologia de cálculo'!$J24)+($K$18*'[1]Metodologia de cálculo'!$J$34*$K$19))</f>
        <v>5.4816831953527823</v>
      </c>
      <c r="L20" s="259">
        <f>($L$18*'[1]Metodologia de cálculo'!$J$34*$J$10)/(($J$8*'[1]Metodologia de cálculo'!$J24)+($L$18*'[1]Metodologia de cálculo'!$J$34*$L$19))</f>
        <v>4.1476318251588014</v>
      </c>
      <c r="M20" s="259">
        <f>($M$18*'[1]Metodologia de cálculo'!$J$34*$J$10)/(($J$8/2*'[1]Metodologia de cálculo'!$J24)+($M$18*'[1]Metodologia de cálculo'!$J$34*$M$19))</f>
        <v>5.4816831953527823</v>
      </c>
      <c r="N20" s="232"/>
      <c r="O20" s="232"/>
      <c r="P20" s="232"/>
      <c r="Q20" s="232"/>
      <c r="R20" s="232"/>
      <c r="S20" s="232"/>
      <c r="T20" s="260"/>
      <c r="U20" s="229"/>
    </row>
    <row r="21" spans="1:26" ht="15.75" customHeight="1">
      <c r="B21" s="239" t="s">
        <v>239</v>
      </c>
      <c r="C21" s="691" t="s">
        <v>241</v>
      </c>
      <c r="D21" s="684"/>
      <c r="E21" s="684"/>
      <c r="F21" s="684"/>
      <c r="G21" s="684"/>
      <c r="H21" s="684"/>
      <c r="I21" s="684"/>
      <c r="J21" s="259">
        <f>($J$18*'[1]Metodologia de cálculo'!$J$34*$J$10)/(($J$7*'[1]Metodologia de cálculo'!$J25)+($J$18*'[1]Metodologia de cálculo'!$J$34*$J$19))</f>
        <v>3.1315004952725918</v>
      </c>
      <c r="K21" s="259">
        <f>($K$18*'[1]Metodologia de cálculo'!$J$34*$J$10)/(($J$7/2*'[1]Metodologia de cálculo'!$J25)+($K$18*'[1]Metodologia de cálculo'!$J$34*$K$19))</f>
        <v>4.5137991584064654</v>
      </c>
      <c r="L21" s="259">
        <f>($L$18*'[1]Metodologia de cálculo'!$J$34*$J$10)/(($J$8*'[1]Metodologia de cálculo'!$J25)+($L$18*'[1]Metodologia de cálculo'!$J$34*$L$19))</f>
        <v>3.1315004952725918</v>
      </c>
      <c r="M21" s="259">
        <f>($M$18*'[1]Metodologia de cálculo'!$J$34*$J$10)/(($J$8/2*'[1]Metodologia de cálculo'!$J25)+($M$18*'[1]Metodologia de cálculo'!$J$34*$M$19))</f>
        <v>4.5137991584064654</v>
      </c>
      <c r="N21" s="232"/>
      <c r="O21" s="232"/>
      <c r="P21" s="232"/>
      <c r="Q21" s="232"/>
      <c r="R21" s="232"/>
      <c r="S21" s="232"/>
      <c r="T21" s="260"/>
      <c r="U21" s="229"/>
    </row>
    <row r="22" spans="1:26" ht="15.75" customHeight="1">
      <c r="B22" s="239" t="s">
        <v>239</v>
      </c>
      <c r="C22" s="694" t="s">
        <v>242</v>
      </c>
      <c r="D22" s="684"/>
      <c r="E22" s="684"/>
      <c r="F22" s="684"/>
      <c r="G22" s="684"/>
      <c r="H22" s="684"/>
      <c r="I22" s="684"/>
      <c r="J22" s="259">
        <f>($J$18*'[1]Metodologia de cálculo'!$J$34*$J$10)/(($J$7*'[1]Metodologia de cálculo'!$J26)+($J$18*'[1]Metodologia de cálculo'!$J$34*$J$19))</f>
        <v>2.7897669774091907</v>
      </c>
      <c r="K22" s="259">
        <f>($K$18*'[1]Metodologia de cálculo'!$J$34*$J$10)/(($J$7/2*'[1]Metodologia de cálculo'!$J26)+($K$18*'[1]Metodologia de cálculo'!$J$34*$K$19))</f>
        <v>4.1476318251588014</v>
      </c>
      <c r="L22" s="259">
        <f>($L$18*'[1]Metodologia de cálculo'!$J$34*$J$10)/(($J$8*'[1]Metodologia de cálculo'!$J26)+($L$18*'[1]Metodologia de cálculo'!$J$34*$L$19))</f>
        <v>2.7897669774091907</v>
      </c>
      <c r="M22" s="259">
        <f>($M$18*'[1]Metodologia de cálculo'!$J$34*$J$10)/(($J$8/2*'[1]Metodologia de cálculo'!$J26)+($M$18*'[1]Metodologia de cálculo'!$J$34*$M$19))</f>
        <v>4.1476318251588014</v>
      </c>
      <c r="N22" s="232"/>
      <c r="O22" s="232"/>
      <c r="P22" s="232"/>
      <c r="Q22" s="232"/>
      <c r="R22" s="232"/>
      <c r="S22" s="232"/>
      <c r="T22" s="260"/>
      <c r="U22" s="229"/>
    </row>
    <row r="23" spans="1:26" ht="19.5" customHeight="1">
      <c r="B23" s="239" t="s">
        <v>239</v>
      </c>
      <c r="C23" s="691" t="s">
        <v>243</v>
      </c>
      <c r="D23" s="684"/>
      <c r="E23" s="684"/>
      <c r="F23" s="684"/>
      <c r="G23" s="684"/>
      <c r="H23" s="684"/>
      <c r="I23" s="684"/>
      <c r="J23" s="259">
        <f>($J$18*'[1]Metodologia de cálculo'!$J$34*$J$10)/(($J$7*'[1]Metodologia de cálculo'!$J27)+($J$18*'[1]Metodologia de cálculo'!$J$34*$J$19))</f>
        <v>2.1017043488951583</v>
      </c>
      <c r="K23" s="259">
        <f>($K$18*'[1]Metodologia de cálculo'!$J$34*$J$10)/(($J$7/2*'[1]Metodologia de cálculo'!$J27)+($K$18*'[1]Metodologia de cálculo'!$J$34*$K$19))</f>
        <v>3.3358111965528825</v>
      </c>
      <c r="L23" s="259">
        <f>($L$18*'[1]Metodologia de cálculo'!$J$34*$J$10)/(($J$8*'[1]Metodologia de cálculo'!$J27)+($L$18*'[1]Metodologia de cálculo'!$J$34*$L$19))</f>
        <v>2.1017043488951583</v>
      </c>
      <c r="M23" s="259">
        <f>($M$18*'[1]Metodologia de cálculo'!$J$34*$J$10)/(($J$8/2*'[1]Metodologia de cálculo'!$J27)+($M$18*'[1]Metodologia de cálculo'!$J$34*$M$19))</f>
        <v>3.3358111965528825</v>
      </c>
      <c r="N23" s="232"/>
      <c r="O23" s="232"/>
      <c r="P23" s="232"/>
      <c r="Q23" s="232"/>
      <c r="R23" s="232"/>
      <c r="S23" s="232"/>
      <c r="T23" s="260"/>
      <c r="U23" s="229"/>
    </row>
    <row r="24" spans="1:26" ht="19.5" customHeight="1">
      <c r="B24" s="239" t="s">
        <v>239</v>
      </c>
      <c r="C24" s="691" t="s">
        <v>244</v>
      </c>
      <c r="D24" s="684"/>
      <c r="E24" s="684"/>
      <c r="F24" s="684"/>
      <c r="G24" s="684"/>
      <c r="H24" s="684"/>
      <c r="I24" s="684"/>
      <c r="J24" s="259">
        <f>($J$18*'[1]Metodologia de cálculo'!$J$34*$J$10)/(($J$7*'[1]Metodologia de cálculo'!$J28)+($J$18*'[1]Metodologia de cálculo'!$J$34*$J$19))</f>
        <v>1.2079357048779868</v>
      </c>
      <c r="K24" s="259">
        <f>($K$18*'[1]Metodologia de cálculo'!$J$34*$J$10)/(($J$7/2*'[1]Metodologia de cálculo'!$J28)+($K$18*'[1]Metodologia de cálculo'!$J$34*$K$19))</f>
        <v>2.1017043488951583</v>
      </c>
      <c r="L24" s="259">
        <f>($L$18*'[1]Metodologia de cálculo'!$J$34*$J$10)/(($J$8*'[1]Metodologia de cálculo'!$J28)+($L$18*'[1]Metodologia de cálculo'!$J$34*$L$19))</f>
        <v>1.2079357048779868</v>
      </c>
      <c r="M24" s="259">
        <f>($M$18*'[1]Metodologia de cálculo'!$J$34*$J$10)/(($J$8/2*'[1]Metodologia de cálculo'!$J28)+($M$18*'[1]Metodologia de cálculo'!$J$34*$M$19))</f>
        <v>2.1017043488951583</v>
      </c>
      <c r="N24" s="232"/>
      <c r="O24" s="232"/>
      <c r="P24" s="232"/>
      <c r="Q24" s="232"/>
      <c r="R24" s="232"/>
      <c r="S24" s="232"/>
      <c r="T24" s="260"/>
      <c r="U24" s="229"/>
    </row>
    <row r="25" spans="1:26" ht="19.5" customHeight="1">
      <c r="B25" s="239" t="s">
        <v>239</v>
      </c>
      <c r="C25" s="691" t="s">
        <v>245</v>
      </c>
      <c r="D25" s="684"/>
      <c r="E25" s="684"/>
      <c r="F25" s="684"/>
      <c r="G25" s="684"/>
      <c r="H25" s="684"/>
      <c r="I25" s="684"/>
      <c r="J25" s="259">
        <f>($J$18*'[1]Metodologia de cálculo'!$J$34*$J$10)/(($J$7*'[1]Metodologia de cálculo'!$J29)+($J$18*'[1]Metodologia de cálculo'!$J$34*$J$19))</f>
        <v>0.99612925110726414</v>
      </c>
      <c r="K25" s="259">
        <f>($K$18*'[1]Metodologia de cálculo'!$J$34*$J$10)/(($J$7/2*'[1]Metodologia de cálculo'!$J29)+($K$18*'[1]Metodologia de cálculo'!$J$34*$K$19))</f>
        <v>1.7736223150013379</v>
      </c>
      <c r="L25" s="259">
        <f>($L$18*'[1]Metodologia de cálculo'!$J$34*$J$10)/(($J$8*'[1]Metodologia de cálculo'!$J29)+($L$18*'[1]Metodologia de cálculo'!$J$34*$L$19))</f>
        <v>0.99612925110726414</v>
      </c>
      <c r="M25" s="259">
        <f>($M$18*'[1]Metodologia de cálculo'!$J$34*$J$10)/(($J$8/2*'[1]Metodologia de cálculo'!$J29)+($M$18*'[1]Metodologia de cálculo'!$J$34*$M$19))</f>
        <v>1.7736223150013379</v>
      </c>
      <c r="N25" s="232"/>
      <c r="O25" s="232"/>
      <c r="P25" s="232"/>
      <c r="Q25" s="232"/>
      <c r="R25" s="232"/>
      <c r="S25" s="232"/>
      <c r="T25" s="260"/>
      <c r="U25" s="229"/>
    </row>
    <row r="26" spans="1:26" ht="15.75" customHeight="1">
      <c r="A26" s="229"/>
      <c r="B26" s="230"/>
      <c r="C26" s="261"/>
      <c r="D26" s="261"/>
      <c r="E26" s="261"/>
      <c r="F26" s="261"/>
      <c r="G26" s="261"/>
      <c r="H26" s="261"/>
      <c r="I26" s="261"/>
      <c r="J26" s="260"/>
      <c r="K26" s="260"/>
      <c r="L26" s="260"/>
      <c r="M26" s="260"/>
      <c r="N26" s="232"/>
      <c r="O26" s="232"/>
      <c r="P26" s="232"/>
      <c r="Q26" s="232"/>
      <c r="R26" s="232"/>
      <c r="S26" s="232"/>
      <c r="T26" s="260"/>
      <c r="U26" s="229"/>
      <c r="V26" s="229"/>
      <c r="W26" s="229"/>
      <c r="X26" s="229"/>
      <c r="Y26" s="229"/>
      <c r="Z26" s="229"/>
    </row>
    <row r="27" spans="1:26" ht="15.75" customHeight="1">
      <c r="A27" s="229"/>
      <c r="B27" s="230"/>
      <c r="C27" s="261"/>
      <c r="D27" s="692" t="s">
        <v>246</v>
      </c>
      <c r="E27" s="684"/>
      <c r="F27" s="684"/>
      <c r="G27" s="684"/>
      <c r="H27" s="684"/>
      <c r="I27" s="684"/>
      <c r="J27" s="684"/>
      <c r="K27" s="684"/>
      <c r="L27" s="260"/>
      <c r="M27" s="260"/>
      <c r="N27" s="232"/>
      <c r="O27" s="232"/>
      <c r="P27" s="232"/>
      <c r="Q27" s="232"/>
      <c r="R27" s="232"/>
      <c r="S27" s="232"/>
      <c r="T27" s="260"/>
      <c r="U27" s="229"/>
      <c r="V27" s="229"/>
      <c r="W27" s="229"/>
      <c r="X27" s="229"/>
      <c r="Y27" s="229"/>
      <c r="Z27" s="229"/>
    </row>
    <row r="28" spans="1:26" ht="15.75" customHeight="1">
      <c r="B28" s="230"/>
      <c r="C28" s="261"/>
      <c r="D28" s="261"/>
      <c r="E28" s="261"/>
      <c r="F28" s="261"/>
      <c r="G28" s="261"/>
      <c r="H28" s="261"/>
      <c r="I28" s="261"/>
      <c r="J28" s="260"/>
      <c r="K28" s="260"/>
      <c r="L28" s="260"/>
      <c r="M28" s="260"/>
      <c r="N28" s="232"/>
      <c r="O28" s="232"/>
      <c r="P28" s="232"/>
      <c r="Q28" s="232"/>
      <c r="R28" s="232"/>
      <c r="S28" s="232"/>
      <c r="T28" s="260"/>
      <c r="U28" s="229"/>
    </row>
    <row r="29" spans="1:26" ht="15.75" customHeight="1" thickBot="1">
      <c r="B29" s="693" t="s">
        <v>229</v>
      </c>
      <c r="C29" s="682"/>
      <c r="D29" s="682"/>
      <c r="E29" s="682"/>
      <c r="F29" s="682"/>
      <c r="G29" s="682"/>
      <c r="H29" s="682"/>
      <c r="I29" s="682"/>
      <c r="J29" s="681" t="s">
        <v>230</v>
      </c>
      <c r="K29" s="682"/>
      <c r="L29" s="681" t="s">
        <v>231</v>
      </c>
      <c r="M29" s="682"/>
      <c r="N29" s="232"/>
      <c r="O29" s="232"/>
      <c r="P29" s="232"/>
      <c r="Q29" s="232"/>
      <c r="R29" s="232"/>
      <c r="S29" s="232"/>
      <c r="T29" s="260"/>
      <c r="U29" s="229"/>
    </row>
    <row r="30" spans="1:26" ht="15.75" customHeight="1">
      <c r="B30" s="683" t="s">
        <v>232</v>
      </c>
      <c r="C30" s="684"/>
      <c r="D30" s="684"/>
      <c r="E30" s="684"/>
      <c r="F30" s="684"/>
      <c r="G30" s="684"/>
      <c r="H30" s="684"/>
      <c r="I30" s="684"/>
      <c r="J30" s="239" t="s">
        <v>233</v>
      </c>
      <c r="K30" s="251" t="s">
        <v>234</v>
      </c>
      <c r="L30" s="252" t="s">
        <v>233</v>
      </c>
      <c r="M30" s="251" t="s">
        <v>234</v>
      </c>
      <c r="N30" s="229"/>
      <c r="O30" s="229"/>
      <c r="P30" s="229"/>
      <c r="Q30" s="229"/>
      <c r="R30" s="229"/>
      <c r="S30" s="229"/>
      <c r="T30" s="262"/>
      <c r="U30" s="229"/>
    </row>
    <row r="31" spans="1:26" ht="15.75" customHeight="1">
      <c r="B31" s="263"/>
      <c r="C31" s="263"/>
      <c r="D31" s="263"/>
      <c r="E31" s="263"/>
      <c r="F31" s="263"/>
      <c r="G31" s="263"/>
      <c r="H31" s="263"/>
      <c r="I31" s="263"/>
      <c r="J31" s="230"/>
      <c r="K31" s="230"/>
      <c r="L31" s="230"/>
      <c r="M31" s="230"/>
      <c r="N31" s="229"/>
      <c r="O31" s="229"/>
      <c r="P31" s="229"/>
      <c r="Q31" s="229"/>
      <c r="R31" s="229"/>
      <c r="S31" s="229"/>
      <c r="T31" s="262"/>
      <c r="U31" s="229"/>
    </row>
    <row r="32" spans="1:26" ht="15.75" customHeight="1">
      <c r="B32" s="239" t="s">
        <v>247</v>
      </c>
      <c r="C32" s="685" t="s">
        <v>248</v>
      </c>
      <c r="D32" s="684"/>
      <c r="E32" s="684"/>
      <c r="F32" s="684"/>
      <c r="G32" s="684"/>
      <c r="H32" s="684"/>
      <c r="I32" s="684"/>
      <c r="J32" s="259">
        <f>(1/J20*$J$18/'[1]Metodologia de cálculo'!$J24)*1.1</f>
        <v>1.8833143815429165</v>
      </c>
      <c r="K32" s="259">
        <f>(1/K20*$K$18/'[1]Metodologia de cálculo'!$J24)*1.1</f>
        <v>1.4249810482095835</v>
      </c>
      <c r="L32" s="259">
        <f>(1/L20*$L$18/'[1]Metodologia de cálculo'!$J24)*1.1</f>
        <v>1.8833143815429165</v>
      </c>
      <c r="M32" s="259">
        <f>(1/M20*$M$18/'[1]Metodologia de cálculo'!$J24)*1.1</f>
        <v>1.4249810482095835</v>
      </c>
      <c r="N32" s="229"/>
      <c r="O32" s="229"/>
      <c r="P32" s="229"/>
      <c r="Q32" s="229"/>
      <c r="R32" s="229"/>
      <c r="S32" s="229"/>
      <c r="T32" s="264"/>
      <c r="U32" s="229"/>
    </row>
    <row r="33" spans="1:21" ht="12.75" customHeight="1">
      <c r="A33" s="229"/>
      <c r="B33" s="239" t="s">
        <v>247</v>
      </c>
      <c r="C33" s="685" t="s">
        <v>249</v>
      </c>
      <c r="D33" s="684"/>
      <c r="E33" s="684"/>
      <c r="F33" s="684"/>
      <c r="G33" s="684"/>
      <c r="H33" s="684"/>
      <c r="I33" s="684"/>
      <c r="J33" s="259">
        <f>(1/J21*$J$18/'[1]Metodologia de cálculo'!$J25)*1.1</f>
        <v>1.4966552955924164</v>
      </c>
      <c r="K33" s="259">
        <f>(1/K21*$J$18/'[1]Metodologia de cálculo'!$J25)*1.1</f>
        <v>1.0383219622590834</v>
      </c>
      <c r="L33" s="259">
        <f>(1/L21*$L$18/'[1]Metodologia de cálculo'!$J25)*1.1</f>
        <v>1.4966552955924164</v>
      </c>
      <c r="M33" s="259">
        <f>(1/M21*$M$18/'[1]Metodologia de cálculo'!$J25)*1.1</f>
        <v>1.0383219622590834</v>
      </c>
      <c r="N33" s="229"/>
      <c r="O33" s="229"/>
      <c r="P33" s="229"/>
      <c r="Q33" s="229"/>
      <c r="R33" s="229"/>
      <c r="S33" s="229"/>
      <c r="T33" s="264"/>
      <c r="U33" s="229"/>
    </row>
    <row r="34" spans="1:21" ht="12.75" customHeight="1">
      <c r="A34" s="229"/>
      <c r="B34" s="239" t="s">
        <v>247</v>
      </c>
      <c r="C34" s="685" t="s">
        <v>250</v>
      </c>
      <c r="D34" s="684"/>
      <c r="E34" s="684"/>
      <c r="F34" s="684"/>
      <c r="G34" s="684"/>
      <c r="H34" s="684"/>
      <c r="I34" s="684"/>
      <c r="J34" s="259">
        <f>(1/J22*$J$18/'[1]Metodologia de cálculo'!$J26)*1.1</f>
        <v>1.3999905241047914</v>
      </c>
      <c r="K34" s="259">
        <f>(1/K22*$J$18/'[1]Metodologia de cálculo'!$J26)*1.1</f>
        <v>0.94165719077145826</v>
      </c>
      <c r="L34" s="259">
        <f>(1/L22*$L$18/'[1]Metodologia de cálculo'!$J26)*1.1</f>
        <v>1.3999905241047914</v>
      </c>
      <c r="M34" s="259">
        <f>(1/M22*$M$18/'[1]Metodologia de cálculo'!$J26)*1.1</f>
        <v>0.94165719077145826</v>
      </c>
      <c r="N34" s="229"/>
      <c r="O34" s="229"/>
      <c r="P34" s="229"/>
      <c r="Q34" s="229"/>
      <c r="R34" s="229"/>
      <c r="S34" s="229"/>
      <c r="T34" s="264"/>
      <c r="U34" s="229"/>
    </row>
    <row r="35" spans="1:21" ht="12.75" customHeight="1">
      <c r="B35" s="239" t="s">
        <v>247</v>
      </c>
      <c r="C35" s="685" t="s">
        <v>251</v>
      </c>
      <c r="D35" s="684"/>
      <c r="E35" s="684"/>
      <c r="F35" s="684"/>
      <c r="G35" s="684"/>
      <c r="H35" s="684"/>
      <c r="I35" s="684"/>
      <c r="J35" s="259">
        <f>(1/J23*$J$18/'[1]Metodologia de cálculo'!$J27)*1.1</f>
        <v>1.2388825716254168</v>
      </c>
      <c r="K35" s="259">
        <f>(1/K23*$J$18/'[1]Metodologia de cálculo'!$J27)*1.1</f>
        <v>0.78054923829208334</v>
      </c>
      <c r="L35" s="259">
        <f>(1/L23*$L$18/'[1]Metodologia de cálculo'!$J27)*1.1</f>
        <v>1.2388825716254168</v>
      </c>
      <c r="M35" s="259">
        <f>(1/M23*$M$18/'[1]Metodologia de cálculo'!$J27)*1.1</f>
        <v>0.78054923829208334</v>
      </c>
      <c r="N35" s="229"/>
      <c r="O35" s="229"/>
      <c r="P35" s="229"/>
      <c r="Q35" s="229"/>
      <c r="R35" s="229"/>
      <c r="S35" s="229"/>
      <c r="T35" s="264"/>
      <c r="U35" s="229"/>
    </row>
    <row r="36" spans="1:21" ht="12.75" customHeight="1">
      <c r="B36" s="536" t="s">
        <v>247</v>
      </c>
      <c r="C36" s="686" t="s">
        <v>252</v>
      </c>
      <c r="D36" s="687"/>
      <c r="E36" s="687"/>
      <c r="F36" s="687"/>
      <c r="G36" s="687"/>
      <c r="H36" s="687"/>
      <c r="I36" s="687"/>
      <c r="J36" s="537">
        <f>(1/J24*$J$18/'[1]Metodologia de cálculo'!$J28)*1.1</f>
        <v>1.0777746191460418</v>
      </c>
      <c r="K36" s="537">
        <f>(1/K24*$J$18/'[1]Metodologia de cálculo'!$J28)*1.1</f>
        <v>0.61944128581270841</v>
      </c>
      <c r="L36" s="537">
        <f>(1/L24*$L$18/'[1]Metodologia de cálculo'!$J28)*1.1</f>
        <v>1.0777746191460418</v>
      </c>
      <c r="M36" s="537">
        <f>(1/M24*$M$18/'[1]Metodologia de cálculo'!$J28)*1.1</f>
        <v>0.61944128581270841</v>
      </c>
      <c r="N36" s="229"/>
      <c r="O36" s="229"/>
      <c r="P36" s="229"/>
      <c r="Q36" s="229"/>
      <c r="R36" s="229"/>
      <c r="S36" s="229"/>
      <c r="T36" s="264"/>
      <c r="U36" s="229"/>
    </row>
    <row r="37" spans="1:21" ht="12.75" customHeight="1">
      <c r="B37" s="239" t="s">
        <v>247</v>
      </c>
      <c r="C37" s="685" t="s">
        <v>253</v>
      </c>
      <c r="D37" s="684"/>
      <c r="E37" s="684"/>
      <c r="F37" s="684"/>
      <c r="G37" s="684"/>
      <c r="H37" s="684"/>
      <c r="I37" s="684"/>
      <c r="J37" s="259">
        <f>(1/J25*$J$18/'[1]Metodologia de cálculo'!$J29)*1.1</f>
        <v>1.0455530286501666</v>
      </c>
      <c r="K37" s="259">
        <f>(1/K25*$J$18/'[1]Metodologia de cálculo'!$J29)*1.1</f>
        <v>0.58721969531683327</v>
      </c>
      <c r="L37" s="259">
        <f>(1/L25*$L$18/'[1]Metodologia de cálculo'!$J29)*1.1</f>
        <v>1.0455530286501666</v>
      </c>
      <c r="M37" s="259">
        <f>(1/M25*$M$18/'[1]Metodologia de cálculo'!$J29)*1.1</f>
        <v>0.58721969531683327</v>
      </c>
      <c r="N37" s="229"/>
      <c r="O37" s="229"/>
      <c r="P37" s="229"/>
      <c r="Q37" s="229"/>
      <c r="R37" s="229"/>
      <c r="S37" s="229"/>
      <c r="T37" s="264"/>
      <c r="U37" s="229"/>
    </row>
    <row r="38" spans="1:21" ht="12.75" customHeight="1">
      <c r="L38" s="229"/>
      <c r="M38" s="229"/>
      <c r="N38" s="229"/>
      <c r="O38" s="229"/>
      <c r="P38" s="229"/>
      <c r="Q38" s="229"/>
      <c r="R38" s="229"/>
      <c r="S38" s="229"/>
      <c r="T38" s="229"/>
      <c r="U38" s="229"/>
    </row>
    <row r="39" spans="1:21" ht="12.75" customHeight="1">
      <c r="J39" s="229"/>
      <c r="K39" s="229"/>
      <c r="L39" s="229"/>
      <c r="M39" s="229"/>
      <c r="N39" s="229"/>
    </row>
    <row r="40" spans="1:21" ht="12.75" customHeight="1">
      <c r="B40" s="688" t="s">
        <v>254</v>
      </c>
      <c r="C40" s="684"/>
      <c r="D40" s="684"/>
      <c r="E40" s="684"/>
      <c r="F40" s="684"/>
      <c r="J40" s="265"/>
      <c r="K40" s="265"/>
      <c r="L40" s="265"/>
      <c r="M40" s="265"/>
      <c r="N40" s="229"/>
    </row>
    <row r="41" spans="1:21" ht="12.75" customHeight="1">
      <c r="B41" s="689" t="s">
        <v>255</v>
      </c>
      <c r="C41" s="668"/>
      <c r="D41" s="668"/>
      <c r="E41" s="668"/>
      <c r="F41" s="668"/>
      <c r="I41" s="265"/>
      <c r="J41" s="229"/>
      <c r="K41" s="265"/>
      <c r="L41" s="229"/>
      <c r="M41" s="229"/>
      <c r="N41" s="229"/>
    </row>
    <row r="42" spans="1:21" ht="12.75" customHeight="1">
      <c r="J42" s="266"/>
      <c r="K42" s="266"/>
      <c r="L42" s="266"/>
      <c r="M42" s="266"/>
      <c r="N42" s="229"/>
    </row>
    <row r="43" spans="1:21" ht="12.75" customHeight="1">
      <c r="B43" s="690" t="s">
        <v>256</v>
      </c>
      <c r="C43" s="666"/>
      <c r="D43" s="267" t="s">
        <v>257</v>
      </c>
      <c r="E43" s="267" t="s">
        <v>258</v>
      </c>
      <c r="F43" s="268" t="s">
        <v>247</v>
      </c>
      <c r="J43" s="266"/>
      <c r="K43" s="266"/>
      <c r="L43" s="266"/>
      <c r="M43" s="269"/>
      <c r="N43" s="229"/>
    </row>
    <row r="44" spans="1:21" ht="12.75" customHeight="1">
      <c r="B44" s="680" t="s">
        <v>259</v>
      </c>
      <c r="C44" s="666"/>
      <c r="D44" s="268">
        <v>8</v>
      </c>
      <c r="E44" s="268">
        <v>30</v>
      </c>
      <c r="F44" s="270">
        <f>J36</f>
        <v>1.0777746191460418</v>
      </c>
      <c r="J44" s="229"/>
      <c r="K44" s="271"/>
      <c r="L44" s="229"/>
      <c r="M44" s="229"/>
      <c r="N44" s="229"/>
    </row>
    <row r="45" spans="1:21" ht="12.75" customHeight="1">
      <c r="B45" s="680" t="s">
        <v>260</v>
      </c>
      <c r="C45" s="673"/>
      <c r="D45" s="666"/>
      <c r="E45" s="535">
        <f>F44</f>
        <v>1.0777746191460418</v>
      </c>
      <c r="F45" s="265"/>
      <c r="G45" s="265"/>
      <c r="J45" s="669"/>
      <c r="K45" s="668"/>
      <c r="L45" s="668"/>
      <c r="M45" s="668"/>
      <c r="N45" s="668"/>
      <c r="O45" s="229"/>
    </row>
    <row r="46" spans="1:21" ht="12.75" customHeight="1">
      <c r="B46" s="265"/>
      <c r="C46" s="272" t="s">
        <v>259</v>
      </c>
      <c r="D46" s="273">
        <f>D44*E44*E45</f>
        <v>258.66590859505004</v>
      </c>
      <c r="E46" s="265"/>
      <c r="F46" s="265"/>
      <c r="G46" s="265"/>
      <c r="J46" s="265"/>
      <c r="K46" s="266"/>
      <c r="L46" s="266"/>
      <c r="M46" s="266"/>
      <c r="N46" s="266"/>
      <c r="O46" s="265"/>
    </row>
    <row r="47" spans="1:21" ht="12.75" customHeight="1">
      <c r="J47" s="229"/>
      <c r="K47" s="230"/>
      <c r="L47" s="230"/>
      <c r="M47" s="230"/>
      <c r="N47" s="230"/>
      <c r="O47" s="229"/>
    </row>
    <row r="48" spans="1:21" ht="14.25" customHeight="1">
      <c r="A48" s="274"/>
      <c r="B48" s="274"/>
      <c r="C48" s="274"/>
      <c r="D48" s="274"/>
      <c r="E48" s="274"/>
      <c r="F48" s="274"/>
      <c r="G48" s="274"/>
      <c r="H48" s="275"/>
      <c r="I48" s="274"/>
      <c r="J48" s="274"/>
      <c r="K48" s="276"/>
      <c r="L48" s="277"/>
      <c r="M48" s="278"/>
      <c r="N48" s="279"/>
      <c r="O48" s="274"/>
      <c r="P48" s="229"/>
      <c r="Q48" s="229"/>
    </row>
    <row r="49" spans="1:17" ht="12.75" customHeight="1">
      <c r="A49" s="274"/>
      <c r="B49" s="274"/>
      <c r="C49" s="274"/>
      <c r="D49" s="274"/>
      <c r="E49" s="274"/>
      <c r="F49" s="274"/>
      <c r="G49" s="274"/>
      <c r="H49" s="275"/>
      <c r="I49" s="274"/>
      <c r="J49" s="274"/>
      <c r="K49" s="276"/>
      <c r="L49" s="277"/>
      <c r="M49" s="278"/>
      <c r="N49" s="279"/>
      <c r="O49" s="274"/>
      <c r="P49" s="229"/>
      <c r="Q49" s="229"/>
    </row>
    <row r="50" spans="1:17" ht="12.75" customHeight="1">
      <c r="A50" s="665" t="s">
        <v>261</v>
      </c>
      <c r="B50" s="666"/>
      <c r="C50" s="268" t="s">
        <v>262</v>
      </c>
      <c r="D50" s="280" t="s">
        <v>263</v>
      </c>
      <c r="E50" s="280" t="s">
        <v>264</v>
      </c>
      <c r="F50" s="229"/>
      <c r="I50" s="229"/>
      <c r="J50" s="229"/>
      <c r="K50" s="229"/>
      <c r="L50" s="229"/>
      <c r="M50" s="281"/>
      <c r="N50" s="278"/>
      <c r="O50" s="229"/>
      <c r="P50" s="229"/>
      <c r="Q50" s="229"/>
    </row>
    <row r="51" spans="1:17" ht="12.75" customHeight="1">
      <c r="A51" s="665" t="s">
        <v>265</v>
      </c>
      <c r="B51" s="666"/>
      <c r="C51" s="282">
        <f>J63</f>
        <v>21.67</v>
      </c>
      <c r="D51" s="530">
        <f>D46</f>
        <v>258.66590859505004</v>
      </c>
      <c r="E51" s="282">
        <f t="shared" ref="E51:E54" si="0">C51*D51</f>
        <v>5605.2902392547348</v>
      </c>
      <c r="F51" s="283"/>
      <c r="G51" s="278"/>
      <c r="I51" s="229"/>
      <c r="J51" s="229"/>
      <c r="K51" s="229"/>
      <c r="L51" s="229"/>
      <c r="M51" s="278"/>
      <c r="N51" s="278"/>
      <c r="O51" s="229"/>
      <c r="P51" s="229"/>
      <c r="Q51" s="229"/>
    </row>
    <row r="52" spans="1:17" ht="12.75" customHeight="1">
      <c r="A52" s="665" t="s">
        <v>266</v>
      </c>
      <c r="B52" s="666"/>
      <c r="C52" s="282">
        <f>J62</f>
        <v>15.69</v>
      </c>
      <c r="D52" s="530">
        <f>D46</f>
        <v>258.66590859505004</v>
      </c>
      <c r="E52" s="282">
        <f t="shared" si="0"/>
        <v>4058.4681058563351</v>
      </c>
      <c r="F52" s="283"/>
      <c r="I52" s="229"/>
      <c r="J52" s="284"/>
      <c r="K52" s="284"/>
      <c r="L52" s="284"/>
      <c r="M52" s="284"/>
      <c r="N52" s="284"/>
      <c r="O52" s="229"/>
      <c r="P52" s="229"/>
      <c r="Q52" s="229"/>
    </row>
    <row r="53" spans="1:17" ht="14.25" customHeight="1">
      <c r="A53" s="665" t="s">
        <v>267</v>
      </c>
      <c r="B53" s="666"/>
      <c r="C53" s="282">
        <f>J62</f>
        <v>15.69</v>
      </c>
      <c r="D53" s="530">
        <f>D46</f>
        <v>258.66590859505004</v>
      </c>
      <c r="E53" s="282">
        <f t="shared" si="0"/>
        <v>4058.4681058563351</v>
      </c>
      <c r="F53" s="283"/>
      <c r="I53" s="229"/>
      <c r="J53" s="285"/>
      <c r="K53" s="285"/>
      <c r="L53" s="285"/>
      <c r="M53" s="285"/>
      <c r="N53" s="285"/>
      <c r="O53" s="286"/>
      <c r="P53" s="229"/>
      <c r="Q53" s="229"/>
    </row>
    <row r="54" spans="1:17" ht="12.75" customHeight="1">
      <c r="A54" s="665" t="s">
        <v>268</v>
      </c>
      <c r="B54" s="666"/>
      <c r="C54" s="282">
        <f>'[1]COMPOSIÇÃO CAMINHÃO'!C32</f>
        <v>172.04</v>
      </c>
      <c r="D54" s="530">
        <f>D46</f>
        <v>258.66590859505004</v>
      </c>
      <c r="E54" s="282">
        <f t="shared" si="0"/>
        <v>44500.882914692404</v>
      </c>
      <c r="F54" s="283"/>
      <c r="I54" s="229"/>
      <c r="J54" s="287"/>
      <c r="K54" s="287"/>
      <c r="L54" s="287"/>
      <c r="M54" s="287"/>
      <c r="N54" s="287"/>
      <c r="O54" s="286"/>
      <c r="P54" s="229"/>
      <c r="Q54" s="229"/>
    </row>
    <row r="55" spans="1:17" ht="12.75" customHeight="1">
      <c r="A55" s="670" t="s">
        <v>24</v>
      </c>
      <c r="B55" s="666"/>
      <c r="C55" s="282">
        <f>SUM(C51:C54)</f>
        <v>225.08999999999997</v>
      </c>
      <c r="D55" s="530">
        <f>D46</f>
        <v>258.66590859505004</v>
      </c>
      <c r="E55" s="534">
        <f>SUM(E51:E54)</f>
        <v>58223.10936565981</v>
      </c>
      <c r="F55" s="288"/>
      <c r="G55" s="531"/>
      <c r="I55" s="229"/>
      <c r="J55" s="671"/>
      <c r="K55" s="668"/>
      <c r="L55" s="668"/>
      <c r="M55" s="668"/>
      <c r="N55" s="668"/>
      <c r="O55" s="286"/>
      <c r="P55" s="229"/>
      <c r="Q55" s="229"/>
    </row>
    <row r="56" spans="1:17" ht="12.75" customHeight="1">
      <c r="A56" s="289"/>
      <c r="B56" s="289"/>
      <c r="E56" s="229"/>
      <c r="F56" s="278"/>
      <c r="I56" s="229"/>
      <c r="J56" s="275"/>
      <c r="K56" s="275"/>
      <c r="L56" s="275"/>
      <c r="M56" s="275"/>
      <c r="N56" s="275"/>
      <c r="O56" s="275"/>
      <c r="P56" s="229"/>
      <c r="Q56" s="229"/>
    </row>
    <row r="57" spans="1:17" ht="12.75" customHeight="1">
      <c r="A57" s="672" t="s">
        <v>167</v>
      </c>
      <c r="B57" s="673"/>
      <c r="C57" s="666"/>
      <c r="D57" s="290">
        <f>[2]Dimensionamento!$E$104</f>
        <v>281.20999999999998</v>
      </c>
      <c r="E57" s="291"/>
      <c r="F57" s="275"/>
      <c r="G57" s="229"/>
      <c r="I57" s="229"/>
      <c r="J57" s="291"/>
      <c r="K57" s="291"/>
      <c r="L57" s="229"/>
      <c r="M57" s="291"/>
      <c r="N57" s="275"/>
      <c r="O57" s="229"/>
      <c r="P57" s="229"/>
      <c r="Q57" s="229"/>
    </row>
    <row r="58" spans="1:17" ht="12.75" customHeight="1">
      <c r="A58" s="672" t="s">
        <v>168</v>
      </c>
      <c r="B58" s="673"/>
      <c r="C58" s="666"/>
      <c r="D58" s="292">
        <f>ROUND(E55/D57,2)</f>
        <v>207.04</v>
      </c>
      <c r="E58" s="291"/>
      <c r="F58" s="293"/>
      <c r="G58" s="229"/>
      <c r="I58" s="229"/>
      <c r="J58" s="294"/>
      <c r="K58" s="286"/>
      <c r="L58" s="278"/>
      <c r="M58" s="291"/>
      <c r="N58" s="293"/>
      <c r="O58" s="229"/>
      <c r="P58" s="229"/>
      <c r="Q58" s="229"/>
    </row>
    <row r="59" spans="1:17" ht="12.75" customHeight="1">
      <c r="A59" s="229"/>
      <c r="B59" s="229"/>
      <c r="C59" s="291"/>
      <c r="D59" s="229"/>
      <c r="E59" s="229"/>
      <c r="F59" s="229"/>
      <c r="G59" s="229"/>
      <c r="I59" s="229"/>
      <c r="J59" s="229"/>
      <c r="K59" s="291"/>
      <c r="L59" s="229"/>
      <c r="M59" s="229"/>
      <c r="N59" s="229"/>
      <c r="O59" s="229"/>
      <c r="P59" s="229"/>
      <c r="Q59" s="229"/>
    </row>
    <row r="60" spans="1:17" ht="12.75" customHeight="1">
      <c r="A60" s="229"/>
      <c r="B60" s="295"/>
      <c r="C60" s="278"/>
      <c r="D60" s="278"/>
      <c r="E60" s="229"/>
      <c r="F60" s="229"/>
      <c r="G60" s="229"/>
      <c r="I60" s="229"/>
      <c r="J60" s="295"/>
      <c r="K60" s="278"/>
      <c r="L60" s="278"/>
      <c r="M60" s="229"/>
      <c r="N60" s="229"/>
      <c r="O60" s="229"/>
      <c r="P60" s="229"/>
      <c r="Q60" s="229"/>
    </row>
    <row r="61" spans="1:17" ht="14.25" customHeight="1">
      <c r="A61" s="229"/>
      <c r="B61" s="674" t="s">
        <v>269</v>
      </c>
      <c r="C61" s="673"/>
      <c r="D61" s="673"/>
      <c r="E61" s="673"/>
      <c r="F61" s="673"/>
      <c r="G61" s="673"/>
      <c r="H61" s="673"/>
      <c r="I61" s="673"/>
      <c r="J61" s="666"/>
      <c r="K61" s="229"/>
      <c r="L61" s="229"/>
      <c r="M61" s="229"/>
      <c r="N61" s="229"/>
      <c r="O61" s="229"/>
      <c r="P61" s="229"/>
      <c r="Q61" s="229"/>
    </row>
    <row r="62" spans="1:17" ht="24" customHeight="1">
      <c r="A62" s="229"/>
      <c r="B62" s="296" t="s">
        <v>270</v>
      </c>
      <c r="C62" s="297">
        <v>1999</v>
      </c>
      <c r="D62" s="675" t="s">
        <v>271</v>
      </c>
      <c r="E62" s="676"/>
      <c r="F62" s="676"/>
      <c r="G62" s="676"/>
      <c r="H62" s="677"/>
      <c r="I62" s="297" t="s">
        <v>48</v>
      </c>
      <c r="J62" s="508">
        <v>15.69</v>
      </c>
      <c r="K62" s="285"/>
      <c r="L62" s="678"/>
      <c r="M62" s="679"/>
      <c r="N62" s="678"/>
      <c r="O62" s="229"/>
      <c r="P62" s="229"/>
      <c r="Q62" s="229"/>
    </row>
    <row r="63" spans="1:17" ht="22.9" customHeight="1">
      <c r="A63" s="229"/>
      <c r="B63" s="296" t="s">
        <v>272</v>
      </c>
      <c r="C63" s="297">
        <v>1981</v>
      </c>
      <c r="D63" s="675" t="s">
        <v>273</v>
      </c>
      <c r="E63" s="676"/>
      <c r="F63" s="676"/>
      <c r="G63" s="676"/>
      <c r="H63" s="677"/>
      <c r="I63" s="297" t="s">
        <v>48</v>
      </c>
      <c r="J63" s="508">
        <v>21.67</v>
      </c>
      <c r="K63" s="285"/>
      <c r="L63" s="668"/>
      <c r="M63" s="668"/>
      <c r="N63" s="668"/>
      <c r="O63" s="229"/>
      <c r="P63" s="229"/>
      <c r="Q63" s="229"/>
    </row>
    <row r="64" spans="1:17" ht="12.75" customHeight="1">
      <c r="A64" s="229"/>
      <c r="B64" s="229"/>
      <c r="C64" s="229"/>
      <c r="D64" s="229"/>
      <c r="E64" s="229"/>
      <c r="F64" s="229"/>
      <c r="G64" s="229"/>
      <c r="J64" s="229"/>
      <c r="K64" s="229"/>
      <c r="L64" s="229"/>
      <c r="M64" s="229"/>
      <c r="N64" s="229"/>
    </row>
    <row r="65" spans="2:16" ht="12.75" customHeight="1">
      <c r="B65" s="229"/>
      <c r="C65" s="229"/>
      <c r="D65" s="229"/>
      <c r="E65" s="229"/>
      <c r="F65" s="229"/>
      <c r="G65" s="229"/>
      <c r="J65" s="229"/>
      <c r="K65" s="229"/>
      <c r="L65" s="229"/>
      <c r="M65" s="229"/>
      <c r="N65" s="229"/>
      <c r="O65" s="229"/>
      <c r="P65" s="229"/>
    </row>
    <row r="66" spans="2:16" ht="12.75" customHeight="1">
      <c r="B66" s="667"/>
      <c r="C66" s="668"/>
      <c r="D66" s="668"/>
      <c r="E66" s="668"/>
      <c r="F66" s="668"/>
      <c r="G66" s="229"/>
      <c r="J66" s="669"/>
      <c r="K66" s="668"/>
      <c r="L66" s="668"/>
      <c r="M66" s="668"/>
      <c r="N66" s="229"/>
      <c r="O66" s="229"/>
      <c r="P66" s="229"/>
    </row>
    <row r="67" spans="2:16" ht="12.75" customHeight="1">
      <c r="B67" s="229"/>
      <c r="C67" s="229"/>
      <c r="D67" s="229"/>
      <c r="E67" s="229"/>
      <c r="F67" s="229"/>
      <c r="G67" s="229"/>
      <c r="J67" s="229"/>
      <c r="K67" s="229"/>
      <c r="L67" s="229"/>
      <c r="M67" s="229"/>
      <c r="N67" s="229"/>
      <c r="O67" s="229"/>
      <c r="P67" s="229"/>
    </row>
    <row r="68" spans="2:16" ht="12.75" customHeight="1">
      <c r="B68" s="229"/>
      <c r="C68" s="229"/>
      <c r="D68" s="229"/>
      <c r="E68" s="229"/>
      <c r="F68" s="229"/>
      <c r="G68" s="229"/>
      <c r="J68" s="229"/>
      <c r="K68" s="229"/>
      <c r="L68" s="229"/>
      <c r="M68" s="229"/>
      <c r="N68" s="229"/>
      <c r="O68" s="229"/>
      <c r="P68" s="229"/>
    </row>
    <row r="69" spans="2:16" ht="12.75" customHeight="1">
      <c r="B69" s="229"/>
      <c r="C69" s="266"/>
      <c r="D69" s="266"/>
      <c r="E69" s="266"/>
      <c r="F69" s="266"/>
      <c r="G69" s="229"/>
      <c r="J69" s="229"/>
      <c r="K69" s="266"/>
      <c r="L69" s="266"/>
      <c r="M69" s="266"/>
      <c r="N69" s="266"/>
      <c r="O69" s="229"/>
      <c r="P69" s="229"/>
    </row>
    <row r="70" spans="2:16" ht="12.75" customHeight="1">
      <c r="B70" s="229"/>
      <c r="C70" s="266"/>
      <c r="D70" s="266"/>
      <c r="E70" s="266"/>
      <c r="F70" s="269"/>
      <c r="G70" s="229"/>
      <c r="J70" s="229"/>
      <c r="K70" s="266"/>
      <c r="L70" s="266"/>
      <c r="M70" s="266"/>
      <c r="N70" s="269"/>
      <c r="O70" s="229"/>
      <c r="P70" s="229"/>
    </row>
    <row r="71" spans="2:16" ht="12.75" customHeight="1">
      <c r="B71" s="229"/>
      <c r="C71" s="229"/>
      <c r="D71" s="229"/>
      <c r="E71" s="229"/>
      <c r="F71" s="229"/>
      <c r="G71" s="229"/>
      <c r="J71" s="229"/>
      <c r="K71" s="229"/>
      <c r="L71" s="229"/>
      <c r="M71" s="229"/>
      <c r="N71" s="229"/>
      <c r="O71" s="229"/>
      <c r="P71" s="229"/>
    </row>
    <row r="72" spans="2:16" ht="12.75" customHeight="1">
      <c r="B72" s="229"/>
      <c r="C72" s="229"/>
      <c r="D72" s="229"/>
      <c r="E72" s="229"/>
      <c r="F72" s="229"/>
      <c r="G72" s="229"/>
      <c r="J72" s="229"/>
      <c r="K72" s="229"/>
      <c r="L72" s="229"/>
      <c r="M72" s="229"/>
      <c r="N72" s="229"/>
      <c r="O72" s="229"/>
      <c r="P72" s="229"/>
    </row>
    <row r="73" spans="2:16" ht="12.75" customHeight="1">
      <c r="B73" s="229"/>
      <c r="C73" s="229"/>
      <c r="D73" s="229"/>
      <c r="E73" s="229"/>
      <c r="F73" s="229"/>
      <c r="G73" s="229"/>
      <c r="J73" s="266"/>
      <c r="K73" s="266"/>
      <c r="L73" s="229"/>
      <c r="M73" s="229"/>
      <c r="N73" s="229"/>
      <c r="O73" s="229"/>
      <c r="P73" s="229"/>
    </row>
    <row r="74" spans="2:16" ht="12.75" customHeight="1">
      <c r="B74" s="229"/>
      <c r="C74" s="229"/>
      <c r="D74" s="229"/>
      <c r="E74" s="229"/>
      <c r="F74" s="229"/>
      <c r="G74" s="229"/>
      <c r="J74" s="298"/>
      <c r="K74" s="298"/>
      <c r="L74" s="229"/>
      <c r="M74" s="278"/>
      <c r="N74" s="283"/>
      <c r="O74" s="278"/>
      <c r="P74" s="229"/>
    </row>
    <row r="75" spans="2:16" ht="12.75" customHeight="1">
      <c r="B75" s="266"/>
      <c r="C75" s="266"/>
      <c r="D75" s="229"/>
      <c r="E75" s="229"/>
      <c r="F75" s="229"/>
      <c r="G75" s="229"/>
      <c r="J75" s="298"/>
      <c r="K75" s="298"/>
      <c r="L75" s="229"/>
      <c r="M75" s="278"/>
      <c r="N75" s="283"/>
      <c r="O75" s="229"/>
      <c r="P75" s="229"/>
    </row>
    <row r="76" spans="2:16" ht="12.75" customHeight="1">
      <c r="B76" s="298"/>
      <c r="C76" s="298"/>
      <c r="D76" s="299"/>
      <c r="E76" s="278"/>
      <c r="F76" s="283"/>
      <c r="G76" s="229"/>
      <c r="J76" s="298"/>
      <c r="K76" s="298"/>
      <c r="L76" s="229"/>
      <c r="M76" s="278"/>
      <c r="N76" s="283"/>
      <c r="O76" s="229"/>
      <c r="P76" s="229"/>
    </row>
    <row r="77" spans="2:16" ht="12.75" customHeight="1">
      <c r="B77" s="298"/>
      <c r="C77" s="298"/>
      <c r="D77" s="299"/>
      <c r="E77" s="278"/>
      <c r="F77" s="283"/>
      <c r="G77" s="229"/>
      <c r="J77" s="298"/>
      <c r="K77" s="298"/>
      <c r="L77" s="229"/>
      <c r="M77" s="278"/>
      <c r="N77" s="283"/>
      <c r="O77" s="229"/>
      <c r="P77" s="229"/>
    </row>
    <row r="78" spans="2:16" ht="12.75" customHeight="1">
      <c r="B78" s="298"/>
      <c r="C78" s="298"/>
      <c r="D78" s="299"/>
      <c r="E78" s="278"/>
      <c r="F78" s="283"/>
      <c r="G78" s="229"/>
      <c r="J78" s="229"/>
      <c r="K78" s="229"/>
      <c r="L78" s="229"/>
      <c r="M78" s="300"/>
      <c r="N78" s="288"/>
      <c r="O78" s="229"/>
      <c r="P78" s="229"/>
    </row>
    <row r="79" spans="2:16" ht="12.75" customHeight="1">
      <c r="B79" s="298"/>
      <c r="C79" s="298"/>
      <c r="D79" s="299"/>
      <c r="E79" s="278"/>
      <c r="F79" s="283"/>
      <c r="G79" s="229"/>
      <c r="J79" s="229"/>
      <c r="K79" s="229"/>
      <c r="L79" s="229"/>
      <c r="M79" s="278"/>
      <c r="N79" s="278"/>
      <c r="O79" s="229"/>
      <c r="P79" s="229"/>
    </row>
    <row r="80" spans="2:16" ht="12.75" customHeight="1">
      <c r="B80" s="229"/>
      <c r="C80" s="229"/>
      <c r="D80" s="229"/>
      <c r="E80" s="300"/>
      <c r="F80" s="300"/>
      <c r="G80" s="229"/>
      <c r="J80" s="229"/>
      <c r="K80" s="229"/>
      <c r="L80" s="229"/>
      <c r="M80" s="229"/>
      <c r="N80" s="283"/>
      <c r="O80" s="229"/>
      <c r="P80" s="229"/>
    </row>
    <row r="81" spans="2:16" ht="12.75" customHeight="1">
      <c r="B81" s="229"/>
      <c r="C81" s="229"/>
      <c r="D81" s="229"/>
      <c r="E81" s="278"/>
      <c r="F81" s="278"/>
      <c r="G81" s="229"/>
      <c r="J81" s="229"/>
      <c r="K81" s="229"/>
      <c r="L81" s="229"/>
      <c r="M81" s="229"/>
      <c r="N81" s="229"/>
      <c r="O81" s="229"/>
      <c r="P81" s="229"/>
    </row>
    <row r="82" spans="2:16" ht="12.75" customHeight="1">
      <c r="B82" s="229"/>
      <c r="C82" s="229"/>
      <c r="D82" s="229"/>
      <c r="E82" s="229"/>
      <c r="F82" s="278"/>
      <c r="G82" s="229"/>
      <c r="J82" s="229"/>
      <c r="K82" s="229"/>
      <c r="L82" s="229"/>
      <c r="M82" s="229"/>
      <c r="N82" s="229"/>
      <c r="O82" s="229"/>
      <c r="P82" s="229"/>
    </row>
    <row r="83" spans="2:16" ht="12.75" customHeight="1">
      <c r="B83" s="229"/>
      <c r="C83" s="229"/>
      <c r="D83" s="229"/>
      <c r="E83" s="229"/>
      <c r="F83" s="229"/>
      <c r="G83" s="229"/>
      <c r="J83" s="229"/>
      <c r="K83" s="229"/>
      <c r="L83" s="229"/>
      <c r="M83" s="229"/>
      <c r="N83" s="229"/>
      <c r="O83" s="229"/>
      <c r="P83" s="229"/>
    </row>
    <row r="84" spans="2:16" ht="14.25" customHeight="1"/>
    <row r="85" spans="2:16" ht="12.75" customHeight="1"/>
    <row r="86" spans="2:16" ht="12.75" customHeight="1"/>
    <row r="87" spans="2:16" ht="12.75" customHeight="1"/>
    <row r="88" spans="2:16" ht="12.75" customHeight="1"/>
    <row r="89" spans="2:16" ht="12.75" customHeight="1"/>
    <row r="90" spans="2:16" ht="12.75" customHeight="1"/>
    <row r="91" spans="2:16" ht="12.75" customHeight="1"/>
    <row r="92" spans="2:16" ht="12.75" customHeight="1"/>
    <row r="93" spans="2:16" ht="12.75" customHeight="1"/>
    <row r="94" spans="2:16" ht="12.75" customHeight="1"/>
    <row r="95" spans="2:16" ht="12.75" customHeight="1"/>
    <row r="96" spans="2:1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6">
    <mergeCell ref="C7:I7"/>
    <mergeCell ref="A2:U2"/>
    <mergeCell ref="C3:I3"/>
    <mergeCell ref="B4:J4"/>
    <mergeCell ref="C5:I5"/>
    <mergeCell ref="C6:I6"/>
    <mergeCell ref="C22:I22"/>
    <mergeCell ref="C8:I8"/>
    <mergeCell ref="C9:I9"/>
    <mergeCell ref="C10:I10"/>
    <mergeCell ref="A12:U12"/>
    <mergeCell ref="B15:I15"/>
    <mergeCell ref="J15:K15"/>
    <mergeCell ref="L15:M15"/>
    <mergeCell ref="B16:I16"/>
    <mergeCell ref="C18:I18"/>
    <mergeCell ref="C19:I19"/>
    <mergeCell ref="C20:I20"/>
    <mergeCell ref="C21:I21"/>
    <mergeCell ref="C23:I23"/>
    <mergeCell ref="C24:I24"/>
    <mergeCell ref="C25:I25"/>
    <mergeCell ref="D27:K27"/>
    <mergeCell ref="B29:I29"/>
    <mergeCell ref="J29:K29"/>
    <mergeCell ref="B44:C44"/>
    <mergeCell ref="B45:D45"/>
    <mergeCell ref="L29:M29"/>
    <mergeCell ref="B30:I30"/>
    <mergeCell ref="C32:I32"/>
    <mergeCell ref="C33:I33"/>
    <mergeCell ref="C34:I34"/>
    <mergeCell ref="C35:I35"/>
    <mergeCell ref="C36:I36"/>
    <mergeCell ref="C37:I37"/>
    <mergeCell ref="B40:F40"/>
    <mergeCell ref="B41:F41"/>
    <mergeCell ref="B43:C43"/>
    <mergeCell ref="J45:N45"/>
    <mergeCell ref="J66:M66"/>
    <mergeCell ref="A54:B54"/>
    <mergeCell ref="A55:B55"/>
    <mergeCell ref="J55:N55"/>
    <mergeCell ref="A57:C57"/>
    <mergeCell ref="A58:C58"/>
    <mergeCell ref="B61:J61"/>
    <mergeCell ref="D62:H62"/>
    <mergeCell ref="L62:L63"/>
    <mergeCell ref="M62:M63"/>
    <mergeCell ref="N62:N63"/>
    <mergeCell ref="D63:H63"/>
    <mergeCell ref="A50:B50"/>
    <mergeCell ref="A51:B51"/>
    <mergeCell ref="A52:B52"/>
    <mergeCell ref="A53:B53"/>
    <mergeCell ref="B66:F66"/>
  </mergeCells>
  <pageMargins left="0.23622047244094491" right="0.23622047244094491" top="0.74803149606299213" bottom="0.74803149606299213" header="0" footer="0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31" sqref="M31"/>
    </sheetView>
  </sheetViews>
  <sheetFormatPr defaultColWidth="14.42578125" defaultRowHeight="15" customHeight="1"/>
  <cols>
    <col min="1" max="1" width="3.7109375" style="228" customWidth="1"/>
    <col min="2" max="2" width="18.28515625" style="228" customWidth="1"/>
    <col min="3" max="3" width="10.5703125" style="228" customWidth="1"/>
    <col min="4" max="4" width="13.28515625" style="228" customWidth="1"/>
    <col min="5" max="5" width="22.5703125" style="228" customWidth="1"/>
    <col min="6" max="8" width="8.7109375" style="228" customWidth="1"/>
    <col min="9" max="9" width="16.85546875" style="228" customWidth="1"/>
    <col min="10" max="10" width="20.28515625" style="228" customWidth="1"/>
    <col min="11" max="12" width="8.7109375" style="228" customWidth="1"/>
    <col min="13" max="13" width="57.28515625" style="228" customWidth="1"/>
    <col min="14" max="26" width="8.7109375" style="228" customWidth="1"/>
    <col min="27" max="16384" width="14.42578125" style="228"/>
  </cols>
  <sheetData>
    <row r="1" spans="1:26" ht="12.75" customHeight="1"/>
    <row r="2" spans="1:26" ht="61.5" customHeight="1">
      <c r="A2" s="709" t="s">
        <v>274</v>
      </c>
      <c r="B2" s="684"/>
      <c r="C2" s="684"/>
      <c r="D2" s="684"/>
      <c r="E2" s="684"/>
      <c r="F2" s="684"/>
      <c r="G2" s="684"/>
      <c r="H2" s="684"/>
      <c r="I2" s="684"/>
      <c r="J2" s="684"/>
    </row>
    <row r="3" spans="1:26" ht="12.75" customHeight="1">
      <c r="A3" s="229"/>
      <c r="B3" s="230"/>
      <c r="C3" s="698"/>
      <c r="D3" s="668"/>
      <c r="E3" s="668"/>
      <c r="F3" s="668"/>
      <c r="G3" s="668"/>
      <c r="H3" s="668"/>
      <c r="I3" s="668"/>
      <c r="J3" s="231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12.75" customHeight="1">
      <c r="A4" s="229"/>
      <c r="B4" s="295"/>
      <c r="C4" s="710"/>
      <c r="D4" s="668"/>
      <c r="E4" s="668"/>
      <c r="F4" s="668"/>
      <c r="G4" s="668"/>
      <c r="H4" s="668"/>
      <c r="I4" s="668"/>
      <c r="J4" s="229"/>
      <c r="K4" s="229"/>
      <c r="L4" s="229"/>
      <c r="M4" s="250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12.75" customHeight="1">
      <c r="A5" s="229"/>
      <c r="B5" s="230"/>
      <c r="C5" s="698"/>
      <c r="D5" s="668"/>
      <c r="E5" s="668"/>
      <c r="F5" s="668"/>
      <c r="G5" s="668"/>
      <c r="H5" s="668"/>
      <c r="I5" s="668"/>
      <c r="J5" s="231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44.25" customHeight="1">
      <c r="B6" s="301">
        <v>1</v>
      </c>
      <c r="C6" s="711" t="s">
        <v>275</v>
      </c>
      <c r="D6" s="684"/>
      <c r="E6" s="684"/>
      <c r="F6" s="684"/>
      <c r="G6" s="684"/>
      <c r="H6" s="684"/>
      <c r="I6" s="684"/>
      <c r="J6" s="684"/>
    </row>
    <row r="7" spans="1:26" ht="12.75" customHeight="1">
      <c r="A7" s="229"/>
      <c r="B7" s="302"/>
      <c r="C7" s="303"/>
      <c r="D7" s="303"/>
      <c r="E7" s="303"/>
      <c r="F7" s="303"/>
      <c r="G7" s="303"/>
      <c r="H7" s="303"/>
      <c r="I7" s="303"/>
      <c r="J7" s="303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12.75" customHeight="1">
      <c r="B8" s="304" t="s">
        <v>48</v>
      </c>
      <c r="C8" s="705" t="s">
        <v>276</v>
      </c>
      <c r="D8" s="684"/>
      <c r="E8" s="684"/>
      <c r="F8" s="684"/>
      <c r="G8" s="684"/>
      <c r="H8" s="684"/>
      <c r="I8" s="684"/>
      <c r="J8" s="305">
        <v>11612</v>
      </c>
      <c r="L8" s="229"/>
      <c r="M8" s="250"/>
    </row>
    <row r="9" spans="1:26" ht="15.75" customHeight="1">
      <c r="B9" s="306" t="s">
        <v>277</v>
      </c>
      <c r="C9" s="703" t="s">
        <v>278</v>
      </c>
      <c r="D9" s="684"/>
      <c r="E9" s="684"/>
      <c r="F9" s="684"/>
      <c r="G9" s="684"/>
      <c r="H9" s="684"/>
      <c r="I9" s="684"/>
      <c r="J9" s="307">
        <v>0.80722989999999994</v>
      </c>
      <c r="L9" s="229"/>
      <c r="M9" s="308"/>
    </row>
    <row r="10" spans="1:26" ht="12.75" customHeight="1">
      <c r="M10" s="250"/>
    </row>
    <row r="11" spans="1:26" ht="15.75" customHeight="1">
      <c r="M11" s="250"/>
    </row>
    <row r="12" spans="1:26" ht="47.25" customHeight="1">
      <c r="B12" s="301">
        <v>2</v>
      </c>
      <c r="C12" s="707" t="s">
        <v>279</v>
      </c>
      <c r="D12" s="684"/>
      <c r="E12" s="684"/>
      <c r="F12" s="684"/>
      <c r="G12" s="684"/>
      <c r="H12" s="684"/>
      <c r="I12" s="309"/>
      <c r="J12" s="309"/>
      <c r="M12" s="250"/>
    </row>
    <row r="13" spans="1:26" ht="15.75" customHeight="1">
      <c r="J13" s="262"/>
      <c r="M13" s="250"/>
    </row>
    <row r="14" spans="1:26" ht="15.75" customHeight="1">
      <c r="B14" s="304" t="s">
        <v>223</v>
      </c>
      <c r="C14" s="705" t="s">
        <v>280</v>
      </c>
      <c r="D14" s="684"/>
      <c r="E14" s="684"/>
      <c r="F14" s="684"/>
      <c r="G14" s="684"/>
      <c r="H14" s="684"/>
      <c r="I14" s="684"/>
      <c r="J14" s="310">
        <v>9.8000000000000007</v>
      </c>
      <c r="M14" s="250"/>
    </row>
    <row r="15" spans="1:26" ht="15.75" customHeight="1">
      <c r="B15" s="306" t="s">
        <v>281</v>
      </c>
      <c r="C15" s="703" t="s">
        <v>282</v>
      </c>
      <c r="D15" s="684"/>
      <c r="E15" s="684"/>
      <c r="F15" s="684"/>
      <c r="G15" s="684"/>
      <c r="H15" s="684"/>
      <c r="I15" s="684"/>
      <c r="J15" s="311">
        <v>40</v>
      </c>
      <c r="M15" s="250"/>
    </row>
    <row r="16" spans="1:26" ht="31.5" customHeight="1">
      <c r="B16" s="312" t="s">
        <v>283</v>
      </c>
      <c r="C16" s="708" t="s">
        <v>284</v>
      </c>
      <c r="D16" s="684"/>
      <c r="E16" s="684"/>
      <c r="F16" s="684"/>
      <c r="G16" s="684"/>
      <c r="H16" s="684"/>
      <c r="I16" s="684"/>
      <c r="J16" s="311">
        <v>0.5</v>
      </c>
      <c r="M16" s="250"/>
    </row>
    <row r="17" spans="2:13" ht="15.75" customHeight="1">
      <c r="J17" s="262"/>
      <c r="M17" s="250"/>
    </row>
    <row r="18" spans="2:13" ht="47.25" customHeight="1">
      <c r="B18" s="301">
        <v>3</v>
      </c>
      <c r="C18" s="707" t="s">
        <v>285</v>
      </c>
      <c r="D18" s="684"/>
      <c r="E18" s="684"/>
      <c r="F18" s="684"/>
      <c r="G18" s="684"/>
      <c r="H18" s="684"/>
      <c r="I18" s="313"/>
      <c r="J18" s="314"/>
      <c r="M18" s="250"/>
    </row>
    <row r="19" spans="2:13" ht="15.75" customHeight="1">
      <c r="B19" s="315"/>
      <c r="C19" s="315"/>
      <c r="J19" s="262"/>
      <c r="M19" s="250"/>
    </row>
    <row r="20" spans="2:13" ht="15.75" customHeight="1">
      <c r="B20" s="306" t="s">
        <v>286</v>
      </c>
      <c r="C20" s="703" t="s">
        <v>287</v>
      </c>
      <c r="D20" s="684"/>
      <c r="E20" s="684"/>
      <c r="F20" s="684"/>
      <c r="G20" s="684"/>
      <c r="H20" s="684"/>
      <c r="I20" s="684"/>
      <c r="J20" s="311">
        <v>0.22</v>
      </c>
      <c r="M20" s="250"/>
    </row>
    <row r="21" spans="2:13" ht="15.75" customHeight="1">
      <c r="B21" s="306" t="s">
        <v>288</v>
      </c>
      <c r="C21" s="703" t="s">
        <v>289</v>
      </c>
      <c r="D21" s="684"/>
      <c r="E21" s="684"/>
      <c r="F21" s="684"/>
      <c r="G21" s="684"/>
      <c r="H21" s="684"/>
      <c r="I21" s="684"/>
      <c r="J21" s="311">
        <v>1</v>
      </c>
      <c r="M21" s="250"/>
    </row>
    <row r="22" spans="2:13" ht="15.75" customHeight="1">
      <c r="B22" s="306" t="s">
        <v>288</v>
      </c>
      <c r="C22" s="703" t="s">
        <v>290</v>
      </c>
      <c r="D22" s="684"/>
      <c r="E22" s="684"/>
      <c r="F22" s="684"/>
      <c r="G22" s="684"/>
      <c r="H22" s="684"/>
      <c r="I22" s="684"/>
      <c r="J22" s="311">
        <v>3</v>
      </c>
      <c r="M22" s="250"/>
    </row>
    <row r="23" spans="2:13" ht="15.75" customHeight="1">
      <c r="B23" s="315"/>
      <c r="C23" s="315"/>
      <c r="J23" s="262"/>
      <c r="M23" s="250"/>
    </row>
    <row r="24" spans="2:13" ht="15.75" customHeight="1">
      <c r="B24" s="306" t="s">
        <v>291</v>
      </c>
      <c r="C24" s="703" t="s">
        <v>292</v>
      </c>
      <c r="D24" s="684"/>
      <c r="E24" s="684"/>
      <c r="F24" s="684"/>
      <c r="G24" s="684"/>
      <c r="H24" s="684"/>
      <c r="I24" s="684"/>
      <c r="J24" s="311">
        <f>6*0.22</f>
        <v>1.32</v>
      </c>
      <c r="M24" s="250"/>
    </row>
    <row r="25" spans="2:13" ht="15.75" customHeight="1">
      <c r="B25" s="306" t="s">
        <v>291</v>
      </c>
      <c r="C25" s="703" t="s">
        <v>293</v>
      </c>
      <c r="D25" s="684"/>
      <c r="E25" s="684"/>
      <c r="F25" s="684"/>
      <c r="G25" s="684"/>
      <c r="H25" s="684"/>
      <c r="I25" s="684"/>
      <c r="J25" s="311">
        <f>10*0.22</f>
        <v>2.2000000000000002</v>
      </c>
      <c r="M25" s="250"/>
    </row>
    <row r="26" spans="2:13" ht="15.75" customHeight="1">
      <c r="B26" s="306" t="s">
        <v>291</v>
      </c>
      <c r="C26" s="703" t="s">
        <v>294</v>
      </c>
      <c r="D26" s="684"/>
      <c r="E26" s="684"/>
      <c r="F26" s="684"/>
      <c r="G26" s="684"/>
      <c r="H26" s="684"/>
      <c r="I26" s="684"/>
      <c r="J26" s="311">
        <f>12*0.22</f>
        <v>2.64</v>
      </c>
      <c r="M26" s="250"/>
    </row>
    <row r="27" spans="2:13" ht="15.75" customHeight="1">
      <c r="B27" s="306" t="s">
        <v>291</v>
      </c>
      <c r="C27" s="703" t="s">
        <v>295</v>
      </c>
      <c r="D27" s="684"/>
      <c r="E27" s="684"/>
      <c r="F27" s="684"/>
      <c r="G27" s="684"/>
      <c r="H27" s="684"/>
      <c r="I27" s="684"/>
      <c r="J27" s="311">
        <f>6*0.22*3</f>
        <v>3.96</v>
      </c>
      <c r="M27" s="250"/>
    </row>
    <row r="28" spans="2:13" ht="15.75" customHeight="1">
      <c r="B28" s="306" t="s">
        <v>291</v>
      </c>
      <c r="C28" s="703" t="s">
        <v>296</v>
      </c>
      <c r="D28" s="684"/>
      <c r="E28" s="684"/>
      <c r="F28" s="684"/>
      <c r="G28" s="684"/>
      <c r="H28" s="684"/>
      <c r="I28" s="684"/>
      <c r="J28" s="311">
        <f>12*0.22*3</f>
        <v>7.92</v>
      </c>
      <c r="M28" s="250"/>
    </row>
    <row r="29" spans="2:13" ht="15.75" customHeight="1">
      <c r="B29" s="306" t="s">
        <v>291</v>
      </c>
      <c r="C29" s="703" t="s">
        <v>297</v>
      </c>
      <c r="D29" s="684"/>
      <c r="E29" s="684"/>
      <c r="F29" s="684"/>
      <c r="G29" s="684"/>
      <c r="H29" s="684"/>
      <c r="I29" s="684"/>
      <c r="J29" s="311">
        <f>15*0.22*3</f>
        <v>9.8999999999999986</v>
      </c>
      <c r="M29" s="250"/>
    </row>
    <row r="30" spans="2:13" ht="15.75" customHeight="1">
      <c r="B30" s="315"/>
      <c r="C30" s="315"/>
      <c r="J30" s="262"/>
      <c r="M30" s="250"/>
    </row>
    <row r="31" spans="2:13" ht="15.75" customHeight="1">
      <c r="B31" s="316"/>
      <c r="C31" s="315"/>
      <c r="J31" s="262"/>
      <c r="M31" s="250"/>
    </row>
    <row r="32" spans="2:13" ht="48" customHeight="1">
      <c r="B32" s="301">
        <v>4</v>
      </c>
      <c r="C32" s="704" t="s">
        <v>298</v>
      </c>
      <c r="D32" s="684"/>
      <c r="E32" s="684"/>
      <c r="F32" s="684"/>
      <c r="G32" s="684"/>
      <c r="H32" s="317"/>
      <c r="I32" s="313"/>
      <c r="J32" s="314"/>
      <c r="M32" s="250"/>
    </row>
    <row r="33" spans="1:13" ht="15.75" customHeight="1">
      <c r="B33" s="315"/>
      <c r="C33" s="315"/>
      <c r="J33" s="262"/>
      <c r="M33" s="250"/>
    </row>
    <row r="34" spans="1:13" ht="15.75" customHeight="1">
      <c r="B34" s="306" t="s">
        <v>299</v>
      </c>
      <c r="C34" s="703" t="s">
        <v>300</v>
      </c>
      <c r="D34" s="684"/>
      <c r="E34" s="684"/>
      <c r="F34" s="684"/>
      <c r="G34" s="684"/>
      <c r="H34" s="684"/>
      <c r="I34" s="684"/>
      <c r="J34" s="311">
        <v>7.5</v>
      </c>
      <c r="M34" s="250"/>
    </row>
    <row r="35" spans="1:13" ht="15.75" customHeight="1">
      <c r="B35" s="304" t="s">
        <v>226</v>
      </c>
      <c r="C35" s="705" t="s">
        <v>301</v>
      </c>
      <c r="D35" s="684"/>
      <c r="E35" s="684"/>
      <c r="F35" s="684"/>
      <c r="G35" s="684"/>
      <c r="H35" s="684"/>
      <c r="I35" s="684"/>
      <c r="J35" s="310">
        <v>8</v>
      </c>
      <c r="M35" s="250"/>
    </row>
    <row r="36" spans="1:13" ht="15.75" customHeight="1">
      <c r="B36" s="304" t="s">
        <v>99</v>
      </c>
      <c r="C36" s="705" t="s">
        <v>302</v>
      </c>
      <c r="D36" s="684"/>
      <c r="E36" s="684"/>
      <c r="F36" s="684"/>
      <c r="G36" s="684"/>
      <c r="H36" s="684"/>
      <c r="I36" s="684"/>
      <c r="J36" s="310">
        <v>50</v>
      </c>
      <c r="M36" s="250"/>
    </row>
    <row r="37" spans="1:13" ht="15.75" customHeight="1">
      <c r="B37" s="315"/>
      <c r="C37" s="315"/>
      <c r="J37" s="262"/>
      <c r="M37" s="250"/>
    </row>
    <row r="38" spans="1:13" ht="46.5" customHeight="1">
      <c r="B38" s="301">
        <v>5</v>
      </c>
      <c r="C38" s="704" t="s">
        <v>303</v>
      </c>
      <c r="D38" s="684"/>
      <c r="E38" s="684"/>
      <c r="F38" s="684"/>
      <c r="G38" s="684"/>
      <c r="H38" s="684"/>
      <c r="I38" s="313"/>
      <c r="J38" s="314"/>
      <c r="M38" s="250"/>
    </row>
    <row r="39" spans="1:13" ht="15.75" customHeight="1">
      <c r="J39" s="262"/>
      <c r="M39" s="250"/>
    </row>
    <row r="40" spans="1:13" ht="15.75" customHeight="1">
      <c r="B40" s="306" t="s">
        <v>304</v>
      </c>
      <c r="C40" s="703" t="s">
        <v>305</v>
      </c>
      <c r="D40" s="684"/>
      <c r="E40" s="684"/>
      <c r="F40" s="684"/>
      <c r="G40" s="684"/>
      <c r="H40" s="684"/>
      <c r="I40" s="684"/>
      <c r="J40" s="311">
        <v>0.1</v>
      </c>
      <c r="M40" s="250"/>
    </row>
    <row r="41" spans="1:13" ht="15.75" customHeight="1">
      <c r="B41" s="230"/>
      <c r="J41" s="262"/>
      <c r="M41" s="250"/>
    </row>
    <row r="42" spans="1:13" ht="15.75" customHeight="1">
      <c r="B42" s="318" t="s">
        <v>247</v>
      </c>
      <c r="C42" s="706" t="s">
        <v>306</v>
      </c>
      <c r="D42" s="684"/>
      <c r="E42" s="684"/>
      <c r="F42" s="684"/>
      <c r="G42" s="684"/>
      <c r="H42" s="684"/>
      <c r="I42" s="684"/>
      <c r="J42" s="319"/>
      <c r="M42" s="250"/>
    </row>
    <row r="43" spans="1:13" ht="12.75" customHeight="1">
      <c r="A43" s="229"/>
      <c r="B43" s="229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1:14" ht="12.75" customHeight="1">
      <c r="D49" s="320"/>
    </row>
    <row r="50" spans="1:14" ht="12.75" customHeight="1">
      <c r="K50" s="229"/>
      <c r="L50" s="229"/>
      <c r="M50" s="229"/>
      <c r="N50" s="229"/>
    </row>
    <row r="51" spans="1:14" ht="12.75" customHeight="1">
      <c r="A51" s="229"/>
      <c r="B51" s="229"/>
      <c r="C51" s="229"/>
      <c r="D51" s="229"/>
      <c r="E51" s="229"/>
      <c r="F51" s="229"/>
      <c r="G51" s="229"/>
      <c r="H51" s="229"/>
      <c r="K51" s="229"/>
      <c r="L51" s="229"/>
      <c r="M51" s="229"/>
      <c r="N51" s="229"/>
    </row>
    <row r="52" spans="1:14" ht="12.75" customHeight="1">
      <c r="A52" s="229"/>
      <c r="B52" s="229"/>
      <c r="C52" s="229"/>
      <c r="D52" s="229"/>
      <c r="E52" s="229"/>
      <c r="F52" s="229"/>
      <c r="G52" s="229"/>
      <c r="H52" s="229"/>
      <c r="I52" s="229"/>
      <c r="K52" s="229"/>
      <c r="L52" s="229"/>
      <c r="M52" s="229"/>
      <c r="N52" s="229"/>
    </row>
    <row r="53" spans="1:14" ht="12.75" customHeight="1">
      <c r="A53" s="669"/>
      <c r="B53" s="668"/>
      <c r="C53" s="668"/>
      <c r="D53" s="668"/>
      <c r="E53" s="668"/>
      <c r="F53" s="668"/>
      <c r="G53" s="668"/>
      <c r="H53" s="668"/>
      <c r="I53" s="229"/>
      <c r="K53" s="321"/>
      <c r="L53" s="229"/>
      <c r="M53" s="229"/>
      <c r="N53" s="229"/>
    </row>
    <row r="54" spans="1:14" ht="12.75" customHeight="1">
      <c r="A54" s="229"/>
      <c r="B54" s="229"/>
      <c r="C54" s="229"/>
      <c r="D54" s="669"/>
      <c r="E54" s="668"/>
      <c r="F54" s="229"/>
      <c r="G54" s="229"/>
      <c r="H54" s="229"/>
      <c r="I54" s="229"/>
      <c r="K54" s="322"/>
      <c r="L54" s="229"/>
      <c r="M54" s="229"/>
      <c r="N54" s="229"/>
    </row>
    <row r="55" spans="1:14" ht="12.75" customHeight="1">
      <c r="A55" s="229"/>
      <c r="B55" s="229"/>
      <c r="C55" s="229"/>
      <c r="D55" s="229"/>
      <c r="E55" s="229"/>
      <c r="F55" s="229"/>
      <c r="G55" s="229"/>
      <c r="H55" s="229"/>
      <c r="I55" s="229"/>
      <c r="K55" s="229"/>
      <c r="L55" s="229"/>
      <c r="M55" s="229"/>
      <c r="N55" s="320"/>
    </row>
    <row r="56" spans="1:14" ht="12.75" customHeight="1">
      <c r="A56" s="229"/>
      <c r="B56" s="229"/>
      <c r="C56" s="229"/>
      <c r="D56" s="229"/>
      <c r="E56" s="229"/>
      <c r="F56" s="229"/>
      <c r="G56" s="229"/>
      <c r="H56" s="229"/>
      <c r="I56" s="229"/>
      <c r="K56" s="229"/>
      <c r="L56" s="229"/>
      <c r="M56" s="229"/>
      <c r="N56" s="229"/>
    </row>
    <row r="57" spans="1:14" ht="12.75" customHeight="1">
      <c r="A57" s="229"/>
      <c r="B57" s="229"/>
      <c r="C57" s="229"/>
      <c r="D57" s="229"/>
      <c r="E57" s="229"/>
      <c r="F57" s="229"/>
      <c r="G57" s="229"/>
      <c r="H57" s="229"/>
      <c r="I57" s="229"/>
    </row>
    <row r="58" spans="1:14" ht="12.75" customHeight="1">
      <c r="A58" s="229"/>
      <c r="B58" s="229"/>
      <c r="C58" s="229"/>
      <c r="D58" s="669"/>
      <c r="E58" s="668"/>
      <c r="F58" s="668"/>
      <c r="G58" s="229"/>
      <c r="H58" s="229"/>
      <c r="I58" s="229"/>
    </row>
    <row r="59" spans="1:14" ht="12.75" customHeight="1">
      <c r="A59" s="229"/>
      <c r="B59" s="229"/>
      <c r="C59" s="229"/>
      <c r="D59" s="229"/>
      <c r="E59" s="229"/>
      <c r="F59" s="229"/>
      <c r="G59" s="229"/>
      <c r="H59" s="229"/>
      <c r="I59" s="229"/>
    </row>
    <row r="60" spans="1:14" ht="12.75" customHeight="1">
      <c r="A60" s="229"/>
      <c r="B60" s="229"/>
      <c r="C60" s="229"/>
      <c r="D60" s="229"/>
      <c r="E60" s="229"/>
      <c r="F60" s="229"/>
      <c r="G60" s="229"/>
      <c r="H60" s="229"/>
    </row>
    <row r="61" spans="1:14" ht="12.75" customHeight="1"/>
    <row r="62" spans="1:14" ht="12.75" customHeight="1"/>
    <row r="63" spans="1:14" ht="12.75" customHeight="1"/>
    <row r="64" spans="1:14" ht="12.75" customHeight="1"/>
    <row r="65" spans="1:4" ht="12.75" customHeight="1">
      <c r="D65" s="323"/>
    </row>
    <row r="66" spans="1:4" ht="12.75" customHeight="1"/>
    <row r="67" spans="1:4" ht="12.75" customHeight="1"/>
    <row r="68" spans="1:4" ht="12.75" customHeight="1">
      <c r="D68" s="229"/>
    </row>
    <row r="69" spans="1:4" ht="12.75" customHeight="1">
      <c r="D69" s="289"/>
    </row>
    <row r="70" spans="1:4" ht="12.75" customHeight="1"/>
    <row r="71" spans="1:4" ht="12.75" customHeight="1"/>
    <row r="72" spans="1:4" ht="12.75" customHeight="1">
      <c r="A72" s="229"/>
      <c r="B72" s="229"/>
      <c r="C72" s="229"/>
      <c r="D72" s="229"/>
    </row>
    <row r="73" spans="1:4" ht="12.75" customHeight="1">
      <c r="A73" s="229"/>
      <c r="B73" s="229"/>
      <c r="C73" s="229"/>
      <c r="D73" s="229"/>
    </row>
    <row r="74" spans="1:4" ht="12.75" customHeight="1">
      <c r="A74" s="669"/>
      <c r="B74" s="668"/>
      <c r="C74" s="278"/>
      <c r="D74" s="229"/>
    </row>
    <row r="75" spans="1:4" ht="12.75" customHeight="1">
      <c r="A75" s="229"/>
      <c r="B75" s="229"/>
      <c r="C75" s="254"/>
      <c r="D75" s="229"/>
    </row>
    <row r="76" spans="1:4" ht="12.75" customHeight="1">
      <c r="A76" s="229"/>
      <c r="B76" s="229"/>
      <c r="C76" s="278"/>
      <c r="D76" s="229"/>
    </row>
    <row r="77" spans="1:4" ht="12.75" customHeight="1">
      <c r="A77" s="229"/>
      <c r="B77" s="229"/>
      <c r="C77" s="229"/>
      <c r="D77" s="229"/>
    </row>
    <row r="78" spans="1:4" ht="12.75" customHeight="1">
      <c r="A78" s="229"/>
      <c r="B78" s="229"/>
      <c r="C78" s="229"/>
      <c r="D78" s="229"/>
    </row>
    <row r="79" spans="1:4" ht="12.75" customHeight="1">
      <c r="A79" s="229"/>
      <c r="B79" s="229"/>
      <c r="C79" s="229"/>
      <c r="D79" s="229"/>
    </row>
    <row r="80" spans="1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spans="2:7" ht="12.75" customHeight="1"/>
    <row r="162" spans="2:7" ht="12.75" customHeight="1"/>
    <row r="163" spans="2:7" ht="12.75" customHeight="1"/>
    <row r="164" spans="2:7" ht="12.75" customHeight="1"/>
    <row r="165" spans="2:7" ht="12.75" customHeight="1"/>
    <row r="166" spans="2:7" ht="12.75" customHeight="1"/>
    <row r="167" spans="2:7" ht="12.75" customHeight="1">
      <c r="B167" s="229"/>
      <c r="C167" s="229"/>
    </row>
    <row r="168" spans="2:7" ht="12.75" customHeight="1"/>
    <row r="169" spans="2:7" ht="12.75" customHeight="1"/>
    <row r="170" spans="2:7" ht="12.75" customHeight="1">
      <c r="C170" s="702"/>
      <c r="D170" s="668"/>
      <c r="E170" s="668"/>
      <c r="F170" s="668"/>
      <c r="G170" s="668"/>
    </row>
    <row r="171" spans="2:7" ht="12.75" customHeight="1"/>
    <row r="172" spans="2:7" ht="12.75" customHeight="1"/>
    <row r="173" spans="2:7" ht="12.75" customHeight="1">
      <c r="C173" s="701"/>
      <c r="D173" s="668"/>
      <c r="E173" s="668"/>
      <c r="F173" s="668"/>
    </row>
    <row r="174" spans="2:7" ht="12.75" customHeight="1">
      <c r="C174" s="701"/>
      <c r="D174" s="668"/>
      <c r="E174" s="668"/>
      <c r="F174" s="668"/>
    </row>
    <row r="175" spans="2:7" ht="12.75" customHeight="1">
      <c r="C175" s="701"/>
      <c r="D175" s="668"/>
      <c r="E175" s="668"/>
      <c r="F175" s="668"/>
    </row>
    <row r="176" spans="2:7" ht="12.75" customHeight="1">
      <c r="C176" s="701"/>
      <c r="D176" s="668"/>
      <c r="E176" s="668"/>
      <c r="F176" s="668"/>
    </row>
    <row r="177" spans="3:6" ht="12.75" customHeight="1">
      <c r="C177" s="701"/>
      <c r="D177" s="668"/>
      <c r="E177" s="668"/>
      <c r="F177" s="668"/>
    </row>
    <row r="178" spans="3:6" ht="12.75" customHeight="1">
      <c r="C178" s="229"/>
    </row>
    <row r="179" spans="3:6" ht="12.75" customHeight="1">
      <c r="C179" s="229"/>
    </row>
    <row r="180" spans="3:6" ht="12.75" customHeight="1">
      <c r="C180" s="229"/>
    </row>
    <row r="181" spans="3:6" ht="12.75" customHeight="1"/>
    <row r="182" spans="3:6" ht="12.75" customHeight="1"/>
    <row r="183" spans="3:6" ht="12.75" customHeight="1"/>
    <row r="184" spans="3:6" ht="12.75" customHeight="1"/>
    <row r="185" spans="3:6" ht="12.75" customHeight="1"/>
    <row r="186" spans="3:6" ht="12.75" customHeight="1"/>
    <row r="187" spans="3:6" ht="12.75" customHeight="1"/>
    <row r="188" spans="3:6" ht="12.75" customHeight="1"/>
    <row r="189" spans="3:6" ht="12.75" customHeight="1"/>
    <row r="190" spans="3:6" ht="12.75" customHeight="1"/>
    <row r="191" spans="3:6" ht="12.75" customHeight="1"/>
    <row r="192" spans="3:6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C8:I8"/>
    <mergeCell ref="A2:J2"/>
    <mergeCell ref="C3:I3"/>
    <mergeCell ref="C4:I4"/>
    <mergeCell ref="C5:I5"/>
    <mergeCell ref="C6:J6"/>
    <mergeCell ref="C26:I26"/>
    <mergeCell ref="C9:I9"/>
    <mergeCell ref="C12:H12"/>
    <mergeCell ref="C14:I14"/>
    <mergeCell ref="C15:I15"/>
    <mergeCell ref="C16:I16"/>
    <mergeCell ref="C18:H18"/>
    <mergeCell ref="C20:I20"/>
    <mergeCell ref="C21:I21"/>
    <mergeCell ref="C22:I22"/>
    <mergeCell ref="C24:I24"/>
    <mergeCell ref="C25:I25"/>
    <mergeCell ref="D54:E54"/>
    <mergeCell ref="C27:I27"/>
    <mergeCell ref="C28:I28"/>
    <mergeCell ref="C29:I29"/>
    <mergeCell ref="C32:G32"/>
    <mergeCell ref="C34:I34"/>
    <mergeCell ref="C35:I35"/>
    <mergeCell ref="C36:I36"/>
    <mergeCell ref="C38:H38"/>
    <mergeCell ref="C40:I40"/>
    <mergeCell ref="C42:I42"/>
    <mergeCell ref="A53:H53"/>
    <mergeCell ref="C176:F176"/>
    <mergeCell ref="C177:F177"/>
    <mergeCell ref="D58:F58"/>
    <mergeCell ref="A74:B74"/>
    <mergeCell ref="C170:G170"/>
    <mergeCell ref="C173:F173"/>
    <mergeCell ref="C174:F174"/>
    <mergeCell ref="C175:F175"/>
  </mergeCells>
  <pageMargins left="0.25" right="0.25" top="0.75" bottom="0.75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K13" sqref="K13"/>
    </sheetView>
  </sheetViews>
  <sheetFormatPr defaultColWidth="14.42578125" defaultRowHeight="15" customHeight="1"/>
  <cols>
    <col min="1" max="1" width="24.5703125" style="228" customWidth="1"/>
    <col min="2" max="2" width="25.5703125" style="228" customWidth="1"/>
    <col min="3" max="3" width="14.28515625" style="228" customWidth="1"/>
    <col min="4" max="4" width="8.7109375" style="228" customWidth="1"/>
    <col min="5" max="5" width="7.85546875" style="228" customWidth="1"/>
    <col min="6" max="6" width="7.42578125" style="228" customWidth="1"/>
    <col min="7" max="7" width="8" style="228" customWidth="1"/>
    <col min="8" max="8" width="9.5703125" style="228" customWidth="1"/>
    <col min="9" max="9" width="9.140625" style="228" customWidth="1"/>
    <col min="10" max="10" width="14.28515625" style="228" bestFit="1" customWidth="1"/>
    <col min="11" max="11" width="11.140625" style="228" customWidth="1"/>
    <col min="12" max="26" width="8.7109375" style="228" customWidth="1"/>
    <col min="27" max="16384" width="14.42578125" style="228"/>
  </cols>
  <sheetData>
    <row r="1" spans="1:12" ht="12.75" customHeight="1"/>
    <row r="2" spans="1:12" ht="12.75" customHeight="1"/>
    <row r="3" spans="1:12" ht="12.75" customHeight="1">
      <c r="A3" s="324"/>
      <c r="B3" s="725" t="s">
        <v>307</v>
      </c>
      <c r="C3" s="684"/>
      <c r="D3" s="684"/>
      <c r="E3" s="684"/>
      <c r="F3" s="684"/>
      <c r="G3" s="684"/>
      <c r="H3" s="684"/>
      <c r="I3" s="684"/>
      <c r="J3" s="684"/>
      <c r="K3" s="684"/>
    </row>
    <row r="4" spans="1:12" ht="12.75" customHeight="1"/>
    <row r="5" spans="1:12" ht="12.75" customHeight="1">
      <c r="A5" s="726" t="s">
        <v>308</v>
      </c>
      <c r="B5" s="673"/>
      <c r="C5" s="673"/>
      <c r="D5" s="673"/>
      <c r="E5" s="673"/>
      <c r="F5" s="673"/>
      <c r="G5" s="673"/>
      <c r="H5" s="673"/>
      <c r="I5" s="673"/>
      <c r="J5" s="673"/>
      <c r="K5" s="666"/>
    </row>
    <row r="6" spans="1:12" ht="12.75" customHeight="1">
      <c r="A6" s="325" t="s">
        <v>309</v>
      </c>
      <c r="B6" s="680" t="s">
        <v>310</v>
      </c>
      <c r="C6" s="673"/>
      <c r="D6" s="673"/>
      <c r="E6" s="673"/>
      <c r="F6" s="666"/>
      <c r="G6" s="326" t="s">
        <v>311</v>
      </c>
      <c r="H6" s="268" t="s">
        <v>312</v>
      </c>
      <c r="I6" s="268" t="s">
        <v>313</v>
      </c>
      <c r="J6" s="268" t="s">
        <v>314</v>
      </c>
      <c r="K6" s="268" t="s">
        <v>315</v>
      </c>
    </row>
    <row r="7" spans="1:12" ht="12.75" customHeight="1">
      <c r="A7" s="268">
        <v>218</v>
      </c>
      <c r="B7" s="727" t="s">
        <v>316</v>
      </c>
      <c r="C7" s="673"/>
      <c r="D7" s="673"/>
      <c r="E7" s="673"/>
      <c r="F7" s="666"/>
      <c r="G7" s="327" t="s">
        <v>317</v>
      </c>
      <c r="H7" s="268">
        <v>18</v>
      </c>
      <c r="I7" s="328"/>
      <c r="J7" s="329">
        <v>4.25</v>
      </c>
      <c r="K7" s="330">
        <f>H7*J7</f>
        <v>76.5</v>
      </c>
    </row>
    <row r="8" spans="1:12" ht="27" customHeight="1">
      <c r="A8" s="268">
        <v>220</v>
      </c>
      <c r="B8" s="719" t="s">
        <v>318</v>
      </c>
      <c r="C8" s="673"/>
      <c r="D8" s="673"/>
      <c r="E8" s="673"/>
      <c r="F8" s="666"/>
      <c r="G8" s="268" t="s">
        <v>99</v>
      </c>
      <c r="H8" s="268">
        <v>0.29399999999999998</v>
      </c>
      <c r="I8" s="268">
        <v>1.5</v>
      </c>
      <c r="J8" s="329">
        <v>9.7200000000000006</v>
      </c>
      <c r="K8" s="330">
        <f>I8*H8*J8</f>
        <v>4.2865199999999994</v>
      </c>
    </row>
    <row r="9" spans="1:12" ht="24" customHeight="1">
      <c r="A9" s="268">
        <v>222</v>
      </c>
      <c r="B9" s="724" t="s">
        <v>319</v>
      </c>
      <c r="C9" s="673"/>
      <c r="D9" s="673"/>
      <c r="E9" s="673"/>
      <c r="F9" s="666"/>
      <c r="G9" s="268" t="s">
        <v>320</v>
      </c>
      <c r="H9" s="268">
        <v>0.14699999999999999</v>
      </c>
      <c r="I9" s="268"/>
      <c r="J9" s="329">
        <v>9.85</v>
      </c>
      <c r="K9" s="330">
        <f t="shared" ref="K9:K10" si="0">H9*J9</f>
        <v>1.4479499999999998</v>
      </c>
    </row>
    <row r="10" spans="1:12" ht="28.5" customHeight="1">
      <c r="A10" s="268">
        <v>838</v>
      </c>
      <c r="B10" s="719" t="s">
        <v>321</v>
      </c>
      <c r="C10" s="673"/>
      <c r="D10" s="673"/>
      <c r="E10" s="673"/>
      <c r="F10" s="666"/>
      <c r="G10" s="268" t="s">
        <v>322</v>
      </c>
      <c r="H10" s="268">
        <v>5.9999999999999995E-4</v>
      </c>
      <c r="I10" s="268"/>
      <c r="J10" s="329">
        <v>15356.3</v>
      </c>
      <c r="K10" s="330">
        <f t="shared" si="0"/>
        <v>9.2137799999999981</v>
      </c>
    </row>
    <row r="11" spans="1:12" ht="24.75" customHeight="1">
      <c r="A11" s="268" t="s">
        <v>323</v>
      </c>
      <c r="B11" s="719" t="s">
        <v>324</v>
      </c>
      <c r="C11" s="673"/>
      <c r="D11" s="673"/>
      <c r="E11" s="673"/>
      <c r="F11" s="666"/>
      <c r="G11" s="268" t="s">
        <v>325</v>
      </c>
      <c r="H11" s="268">
        <v>1.6000000000000001E-4</v>
      </c>
      <c r="I11" s="268">
        <v>1.1499999999999999</v>
      </c>
      <c r="J11" s="329">
        <v>361821.33</v>
      </c>
      <c r="K11" s="330">
        <f>I11*H11*J11</f>
        <v>66.575124720000005</v>
      </c>
    </row>
    <row r="12" spans="1:12" ht="37.5" customHeight="1">
      <c r="A12" s="268">
        <v>20105</v>
      </c>
      <c r="B12" s="719" t="s">
        <v>326</v>
      </c>
      <c r="C12" s="673"/>
      <c r="D12" s="673"/>
      <c r="E12" s="673"/>
      <c r="F12" s="666"/>
      <c r="G12" s="268" t="s">
        <v>35</v>
      </c>
      <c r="H12" s="268">
        <v>0</v>
      </c>
      <c r="I12" s="268"/>
      <c r="J12" s="329">
        <v>17.3</v>
      </c>
      <c r="K12" s="330">
        <f>H12*J12</f>
        <v>0</v>
      </c>
    </row>
    <row r="13" spans="1:12" ht="12.75" customHeight="1">
      <c r="A13" s="331"/>
      <c r="B13" s="669"/>
      <c r="C13" s="668"/>
      <c r="D13" s="668"/>
      <c r="E13" s="668"/>
      <c r="F13" s="668"/>
      <c r="G13" s="230"/>
      <c r="H13" s="230"/>
      <c r="I13" s="230"/>
      <c r="J13" s="332"/>
      <c r="K13" s="539">
        <f>SUM(K7:K12)</f>
        <v>158.02337471999999</v>
      </c>
    </row>
    <row r="14" spans="1:12" ht="12.75" customHeight="1"/>
    <row r="15" spans="1:12" ht="12.75" customHeight="1">
      <c r="A15" s="720" t="s">
        <v>327</v>
      </c>
      <c r="B15" s="684"/>
      <c r="G15" s="229"/>
      <c r="H15" s="229"/>
      <c r="I15" s="229"/>
      <c r="J15" s="229"/>
      <c r="K15" s="229"/>
      <c r="L15" s="229"/>
    </row>
    <row r="16" spans="1:12" ht="12.75" customHeight="1">
      <c r="A16" s="721" t="s">
        <v>328</v>
      </c>
      <c r="B16" s="722"/>
      <c r="G16" s="718"/>
      <c r="H16" s="668"/>
      <c r="I16" s="668"/>
      <c r="J16" s="668"/>
      <c r="K16" s="283"/>
      <c r="L16" s="229"/>
    </row>
    <row r="17" spans="1:12" ht="28.9" customHeight="1">
      <c r="A17" s="333" t="s">
        <v>329</v>
      </c>
      <c r="B17" s="334">
        <v>150000</v>
      </c>
      <c r="D17" s="723" t="s">
        <v>330</v>
      </c>
      <c r="E17" s="668"/>
      <c r="G17" s="718"/>
      <c r="H17" s="668"/>
      <c r="I17" s="668"/>
      <c r="J17" s="668"/>
      <c r="K17" s="278"/>
      <c r="L17" s="229"/>
    </row>
    <row r="18" spans="1:12" ht="12.75" customHeight="1">
      <c r="A18" s="333" t="s">
        <v>331</v>
      </c>
      <c r="B18" s="334">
        <f>B17*0.3</f>
        <v>45000</v>
      </c>
      <c r="D18" s="717" t="s">
        <v>332</v>
      </c>
      <c r="E18" s="684"/>
      <c r="G18" s="718"/>
      <c r="H18" s="668"/>
      <c r="I18" s="668"/>
      <c r="J18" s="668"/>
      <c r="K18" s="229"/>
      <c r="L18" s="229"/>
    </row>
    <row r="19" spans="1:12" ht="12.75" customHeight="1">
      <c r="A19" s="333" t="s">
        <v>333</v>
      </c>
      <c r="B19" s="333">
        <v>60</v>
      </c>
      <c r="D19" s="229"/>
      <c r="E19" s="229"/>
      <c r="G19" s="229"/>
      <c r="H19" s="229"/>
      <c r="I19" s="229"/>
      <c r="J19" s="229"/>
      <c r="K19" s="283"/>
      <c r="L19" s="229"/>
    </row>
    <row r="20" spans="1:12" ht="12.75" customHeight="1">
      <c r="A20" s="333" t="s">
        <v>334</v>
      </c>
      <c r="B20" s="334">
        <f>(B17-B18)/B19</f>
        <v>1750</v>
      </c>
      <c r="D20" s="229"/>
      <c r="G20" s="718"/>
      <c r="H20" s="668"/>
      <c r="I20" s="668"/>
      <c r="J20" s="668"/>
      <c r="K20" s="335"/>
      <c r="L20" s="229"/>
    </row>
    <row r="21" spans="1:12" ht="12.75" customHeight="1">
      <c r="A21" s="333" t="s">
        <v>335</v>
      </c>
      <c r="B21" s="534">
        <f>B20/'[1]Dimensionamento frota'!D46</f>
        <v>6.7654837450561853</v>
      </c>
      <c r="D21" s="717" t="s">
        <v>336</v>
      </c>
      <c r="E21" s="684"/>
      <c r="G21" s="289"/>
      <c r="H21" s="289"/>
      <c r="I21" s="289"/>
      <c r="J21" s="289"/>
      <c r="K21" s="229"/>
      <c r="L21" s="229"/>
    </row>
    <row r="22" spans="1:12" ht="12.75" customHeight="1">
      <c r="G22" s="229"/>
      <c r="H22" s="229"/>
      <c r="I22" s="229"/>
      <c r="J22" s="229"/>
      <c r="K22" s="229"/>
      <c r="L22" s="229"/>
    </row>
    <row r="23" spans="1:12" ht="12.75" customHeight="1">
      <c r="A23" s="336" t="s">
        <v>337</v>
      </c>
      <c r="B23" s="337"/>
      <c r="C23" s="338"/>
      <c r="G23" s="229"/>
      <c r="H23" s="229"/>
      <c r="I23" s="229"/>
      <c r="J23" s="229"/>
      <c r="K23" s="229"/>
      <c r="L23" s="229"/>
    </row>
    <row r="24" spans="1:12" ht="12.75" customHeight="1">
      <c r="A24" s="339" t="s">
        <v>338</v>
      </c>
      <c r="B24" s="340"/>
      <c r="C24" s="341">
        <v>0.75</v>
      </c>
    </row>
    <row r="25" spans="1:12" ht="12.75" customHeight="1">
      <c r="A25" s="339" t="s">
        <v>339</v>
      </c>
      <c r="B25" s="340"/>
      <c r="C25" s="342">
        <f>B17</f>
        <v>150000</v>
      </c>
    </row>
    <row r="26" spans="1:12" ht="12.75" customHeight="1">
      <c r="A26" s="339" t="s">
        <v>340</v>
      </c>
      <c r="B26" s="340"/>
      <c r="C26" s="343">
        <v>5</v>
      </c>
      <c r="E26" s="669"/>
      <c r="F26" s="684"/>
      <c r="G26" s="344"/>
    </row>
    <row r="27" spans="1:12" ht="12.75" customHeight="1">
      <c r="A27" s="345" t="s">
        <v>341</v>
      </c>
      <c r="B27" s="345"/>
      <c r="C27" s="346">
        <f>'[1]Dimensionamento frota'!D46*12</f>
        <v>3103.9909031406005</v>
      </c>
      <c r="E27" s="669"/>
      <c r="F27" s="684"/>
      <c r="G27" s="278"/>
    </row>
    <row r="28" spans="1:12" ht="12.75" customHeight="1">
      <c r="A28" s="670" t="s">
        <v>342</v>
      </c>
      <c r="B28" s="666"/>
      <c r="C28" s="538">
        <f>(C24*C25)/(C26*C27)</f>
        <v>7.2487325839887697</v>
      </c>
      <c r="E28" s="669"/>
      <c r="F28" s="684"/>
      <c r="G28" s="229"/>
    </row>
    <row r="29" spans="1:12" ht="12.75" customHeight="1">
      <c r="E29" s="669"/>
      <c r="F29" s="684"/>
      <c r="G29" s="347"/>
    </row>
    <row r="30" spans="1:12" ht="12.75" customHeight="1">
      <c r="A30" s="315" t="s">
        <v>343</v>
      </c>
      <c r="B30" s="315"/>
      <c r="C30" s="348">
        <f>SUM(B21,C28)</f>
        <v>14.014216329044956</v>
      </c>
      <c r="E30" s="669"/>
      <c r="F30" s="684"/>
      <c r="G30" s="349"/>
    </row>
    <row r="31" spans="1:12" ht="12.75" customHeight="1"/>
    <row r="32" spans="1:12" ht="12.75" customHeight="1">
      <c r="A32" s="712" t="s">
        <v>364</v>
      </c>
      <c r="B32" s="713"/>
      <c r="C32" s="715">
        <f>ROUND(K13+C30,2)</f>
        <v>172.04</v>
      </c>
      <c r="D32" s="350"/>
    </row>
    <row r="33" spans="1:3" ht="12.75" customHeight="1">
      <c r="A33" s="714"/>
      <c r="B33" s="714"/>
      <c r="C33" s="716"/>
    </row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/>
    <row r="46" spans="1:3" ht="12.75" customHeight="1">
      <c r="B46" s="229"/>
    </row>
    <row r="47" spans="1:3" ht="12.75" customHeight="1"/>
    <row r="48" spans="1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7">
    <mergeCell ref="B9:F9"/>
    <mergeCell ref="B3:K3"/>
    <mergeCell ref="A5:K5"/>
    <mergeCell ref="B6:F6"/>
    <mergeCell ref="B7:F7"/>
    <mergeCell ref="B8:F8"/>
    <mergeCell ref="G20:J20"/>
    <mergeCell ref="B10:F10"/>
    <mergeCell ref="B11:F11"/>
    <mergeCell ref="B12:F12"/>
    <mergeCell ref="B13:F13"/>
    <mergeCell ref="A15:B15"/>
    <mergeCell ref="A16:B16"/>
    <mergeCell ref="G16:J16"/>
    <mergeCell ref="D17:E17"/>
    <mergeCell ref="G17:J17"/>
    <mergeCell ref="D18:E18"/>
    <mergeCell ref="G18:J18"/>
    <mergeCell ref="E30:F30"/>
    <mergeCell ref="A32:B33"/>
    <mergeCell ref="C32:C33"/>
    <mergeCell ref="D21:E21"/>
    <mergeCell ref="E26:F26"/>
    <mergeCell ref="E27:F27"/>
    <mergeCell ref="A28:B28"/>
    <mergeCell ref="E28:F28"/>
    <mergeCell ref="E29:F29"/>
  </mergeCells>
  <pageMargins left="0.511811024" right="0.511811024" top="0.78740157499999996" bottom="0.7874015749999999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PLANILHA</vt:lpstr>
      <vt:lpstr>Dimensionamento</vt:lpstr>
      <vt:lpstr>CRONOGRAMA</vt:lpstr>
      <vt:lpstr>BDI</vt:lpstr>
      <vt:lpstr>dimensionamento coleta seletiva</vt:lpstr>
      <vt:lpstr>Considerações</vt:lpstr>
      <vt:lpstr>Dimensionamento frota</vt:lpstr>
      <vt:lpstr>Metodologia de cálculo</vt:lpstr>
      <vt:lpstr>COMPOSIÇÃO CAMINHÃO</vt:lpstr>
      <vt:lpstr>PLANILHA!Area_de_impressao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Licitação</cp:lastModifiedBy>
  <cp:lastPrinted>2021-07-07T12:43:09Z</cp:lastPrinted>
  <dcterms:created xsi:type="dcterms:W3CDTF">2001-10-20T12:50:06Z</dcterms:created>
  <dcterms:modified xsi:type="dcterms:W3CDTF">2021-07-08T12:42:31Z</dcterms:modified>
</cp:coreProperties>
</file>